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wap Rates" sheetId="2" r:id="rId2"/>
    <sheet name="Prom Note Net Payments" sheetId="3" r:id="rId3"/>
  </sheets>
  <calcPr calcId="145621"/>
</workbook>
</file>

<file path=xl/calcChain.xml><?xml version="1.0" encoding="utf-8"?>
<calcChain xmlns="http://schemas.openxmlformats.org/spreadsheetml/2006/main">
  <c r="F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I12" i="3" l="1"/>
  <c r="I11" i="3"/>
  <c r="I10" i="3"/>
  <c r="I9" i="3"/>
  <c r="I8" i="3"/>
  <c r="I7" i="3"/>
  <c r="I6" i="3"/>
  <c r="I5" i="3"/>
  <c r="I4" i="3"/>
  <c r="I3" i="3"/>
  <c r="A3" i="3"/>
  <c r="A4" i="3" s="1"/>
  <c r="A5" i="3" s="1"/>
  <c r="A6" i="3" s="1"/>
  <c r="A7" i="3" s="1"/>
  <c r="A8" i="3" s="1"/>
  <c r="A9" i="3" s="1"/>
  <c r="A10" i="3" s="1"/>
  <c r="A11" i="3" s="1"/>
  <c r="A12" i="3" s="1"/>
  <c r="H12" i="3"/>
  <c r="H11" i="3"/>
  <c r="H10" i="3"/>
  <c r="H9" i="3"/>
  <c r="H8" i="3"/>
  <c r="H7" i="3"/>
  <c r="H6" i="3"/>
  <c r="H5" i="3"/>
  <c r="H4" i="3"/>
  <c r="H3" i="3"/>
  <c r="C5" i="3"/>
  <c r="C6" i="3" s="1"/>
  <c r="C4" i="3"/>
  <c r="D4" i="3" s="1"/>
  <c r="D5" i="3"/>
  <c r="D3" i="3"/>
  <c r="D6" i="3" l="1"/>
  <c r="C7" i="3"/>
  <c r="G3" i="3"/>
  <c r="K4" i="1"/>
  <c r="N4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N3" i="1"/>
  <c r="D7" i="3" l="1"/>
  <c r="C8" i="3"/>
  <c r="G4" i="3"/>
  <c r="K5" i="1"/>
  <c r="K6" i="1" s="1"/>
  <c r="K7" i="1" s="1"/>
  <c r="K8" i="1" s="1"/>
  <c r="K9" i="1" s="1"/>
  <c r="K10" i="1" s="1"/>
  <c r="K11" i="1" s="1"/>
  <c r="K12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G26" i="1" s="1"/>
  <c r="F25" i="1"/>
  <c r="F24" i="1"/>
  <c r="F23" i="1"/>
  <c r="F22" i="1"/>
  <c r="G22" i="1" s="1"/>
  <c r="F21" i="1"/>
  <c r="F20" i="1"/>
  <c r="F19" i="1"/>
  <c r="F18" i="1"/>
  <c r="F17" i="1"/>
  <c r="F16" i="1"/>
  <c r="F15" i="1"/>
  <c r="F14" i="1"/>
  <c r="F13" i="1"/>
  <c r="F12" i="1"/>
  <c r="G12" i="1" s="1"/>
  <c r="F11" i="1"/>
  <c r="F10" i="1"/>
  <c r="G10" i="1" s="1"/>
  <c r="F9" i="1"/>
  <c r="F8" i="1"/>
  <c r="G8" i="1" s="1"/>
  <c r="F7" i="1"/>
  <c r="F6" i="1"/>
  <c r="G6" i="1" s="1"/>
  <c r="F5" i="1"/>
  <c r="F4" i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26" i="1"/>
  <c r="C25" i="1"/>
  <c r="C24" i="1"/>
  <c r="C23" i="1"/>
  <c r="C22" i="1"/>
  <c r="C13" i="1"/>
  <c r="C12" i="1"/>
  <c r="C11" i="1"/>
  <c r="C10" i="1"/>
  <c r="C9" i="1"/>
  <c r="C8" i="1"/>
  <c r="C7" i="1"/>
  <c r="C6" i="1"/>
  <c r="C5" i="1"/>
  <c r="C3" i="1"/>
  <c r="B20" i="2"/>
  <c r="E21" i="2" s="1"/>
  <c r="B15" i="2"/>
  <c r="E16" i="2" s="1"/>
  <c r="E19" i="2"/>
  <c r="E18" i="2"/>
  <c r="E17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3" i="2"/>
  <c r="B19" i="2"/>
  <c r="B18" i="2"/>
  <c r="B17" i="2"/>
  <c r="B14" i="2"/>
  <c r="B12" i="2"/>
  <c r="G4" i="1" l="1"/>
  <c r="G24" i="1"/>
  <c r="G28" i="1"/>
  <c r="G32" i="1"/>
  <c r="G36" i="1"/>
  <c r="G40" i="1"/>
  <c r="G5" i="1"/>
  <c r="G9" i="1"/>
  <c r="G13" i="1"/>
  <c r="G25" i="1"/>
  <c r="G29" i="1"/>
  <c r="G33" i="1"/>
  <c r="G37" i="1"/>
  <c r="G41" i="1"/>
  <c r="G30" i="1"/>
  <c r="G34" i="1"/>
  <c r="G38" i="1"/>
  <c r="G42" i="1"/>
  <c r="G3" i="1"/>
  <c r="G7" i="1"/>
  <c r="G11" i="1"/>
  <c r="G23" i="1"/>
  <c r="G27" i="1"/>
  <c r="G31" i="1"/>
  <c r="G35" i="1"/>
  <c r="G39" i="1"/>
  <c r="G43" i="1"/>
  <c r="H6" i="1"/>
  <c r="J6" i="1" s="1"/>
  <c r="L6" i="1" s="1"/>
  <c r="H10" i="1"/>
  <c r="J10" i="1" s="1"/>
  <c r="H29" i="1"/>
  <c r="J29" i="1" s="1"/>
  <c r="H33" i="1"/>
  <c r="J33" i="1" s="1"/>
  <c r="H37" i="1"/>
  <c r="J37" i="1" s="1"/>
  <c r="H7" i="1"/>
  <c r="J7" i="1" s="1"/>
  <c r="L7" i="1" s="1"/>
  <c r="H11" i="1"/>
  <c r="J11" i="1" s="1"/>
  <c r="K13" i="1"/>
  <c r="N12" i="1"/>
  <c r="H32" i="1"/>
  <c r="J32" i="1" s="1"/>
  <c r="N6" i="1"/>
  <c r="C9" i="3"/>
  <c r="D8" i="3"/>
  <c r="G5" i="3"/>
  <c r="H25" i="1"/>
  <c r="J25" i="1" s="1"/>
  <c r="H8" i="1"/>
  <c r="J8" i="1" s="1"/>
  <c r="H12" i="1"/>
  <c r="J12" i="1" s="1"/>
  <c r="H24" i="1"/>
  <c r="J24" i="1" s="1"/>
  <c r="H41" i="1"/>
  <c r="J41" i="1" s="1"/>
  <c r="H3" i="1"/>
  <c r="J3" i="1" s="1"/>
  <c r="L3" i="1" s="1"/>
  <c r="H40" i="1"/>
  <c r="J40" i="1" s="1"/>
  <c r="H23" i="1"/>
  <c r="J23" i="1" s="1"/>
  <c r="H31" i="1"/>
  <c r="J31" i="1" s="1"/>
  <c r="H39" i="1"/>
  <c r="J39" i="1" s="1"/>
  <c r="H43" i="1"/>
  <c r="J43" i="1" s="1"/>
  <c r="H27" i="1"/>
  <c r="J27" i="1" s="1"/>
  <c r="H35" i="1"/>
  <c r="J35" i="1" s="1"/>
  <c r="H5" i="1"/>
  <c r="J5" i="1" s="1"/>
  <c r="L5" i="1" s="1"/>
  <c r="H9" i="1"/>
  <c r="J9" i="1" s="1"/>
  <c r="H13" i="1"/>
  <c r="J13" i="1" s="1"/>
  <c r="N5" i="1"/>
  <c r="H22" i="1"/>
  <c r="J22" i="1" s="1"/>
  <c r="H26" i="1"/>
  <c r="J26" i="1" s="1"/>
  <c r="H30" i="1"/>
  <c r="J30" i="1" s="1"/>
  <c r="H34" i="1"/>
  <c r="J34" i="1" s="1"/>
  <c r="H38" i="1"/>
  <c r="J38" i="1" s="1"/>
  <c r="H42" i="1"/>
  <c r="J42" i="1" s="1"/>
  <c r="H36" i="1"/>
  <c r="J36" i="1" s="1"/>
  <c r="H28" i="1"/>
  <c r="J28" i="1" s="1"/>
  <c r="N7" i="1"/>
  <c r="E20" i="2"/>
  <c r="E15" i="2"/>
  <c r="B14" i="1"/>
  <c r="C14" i="1" s="1"/>
  <c r="H14" i="1" s="1"/>
  <c r="J14" i="1" s="1"/>
  <c r="B4" i="1"/>
  <c r="C4" i="1" s="1"/>
  <c r="H4" i="1" s="1"/>
  <c r="J4" i="1" s="1"/>
  <c r="L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G14" i="1" l="1"/>
  <c r="K14" i="1"/>
  <c r="N13" i="1"/>
  <c r="C10" i="3"/>
  <c r="D9" i="3"/>
  <c r="G6" i="3"/>
  <c r="B15" i="1"/>
  <c r="N8" i="1"/>
  <c r="L8" i="1"/>
  <c r="K15" i="1" l="1"/>
  <c r="N14" i="1"/>
  <c r="D10" i="3"/>
  <c r="C11" i="3"/>
  <c r="G7" i="3"/>
  <c r="B16" i="1"/>
  <c r="C15" i="1"/>
  <c r="H15" i="1" s="1"/>
  <c r="J15" i="1" s="1"/>
  <c r="N9" i="1"/>
  <c r="L9" i="1"/>
  <c r="K16" i="1" l="1"/>
  <c r="N15" i="1"/>
  <c r="G15" i="1"/>
  <c r="D11" i="3"/>
  <c r="C12" i="3"/>
  <c r="D12" i="3" s="1"/>
  <c r="G8" i="3"/>
  <c r="B17" i="1"/>
  <c r="C16" i="1"/>
  <c r="H16" i="1" s="1"/>
  <c r="J16" i="1" s="1"/>
  <c r="N10" i="1"/>
  <c r="L10" i="1"/>
  <c r="K17" i="1" l="1"/>
  <c r="N16" i="1"/>
  <c r="G16" i="1"/>
  <c r="G9" i="3"/>
  <c r="B18" i="1"/>
  <c r="C17" i="1"/>
  <c r="H17" i="1" s="1"/>
  <c r="J17" i="1" s="1"/>
  <c r="N11" i="1"/>
  <c r="L11" i="1"/>
  <c r="G18" i="1" l="1"/>
  <c r="G17" i="1"/>
  <c r="K18" i="1"/>
  <c r="N17" i="1"/>
  <c r="G10" i="3"/>
  <c r="B19" i="1"/>
  <c r="C18" i="1"/>
  <c r="H18" i="1" s="1"/>
  <c r="J18" i="1" s="1"/>
  <c r="L12" i="1"/>
  <c r="K19" i="1" l="1"/>
  <c r="N18" i="1"/>
  <c r="G11" i="3"/>
  <c r="G12" i="3" s="1"/>
  <c r="B20" i="1"/>
  <c r="C19" i="1"/>
  <c r="H19" i="1" s="1"/>
  <c r="J19" i="1" s="1"/>
  <c r="L13" i="1"/>
  <c r="G20" i="1" l="1"/>
  <c r="K20" i="1"/>
  <c r="N19" i="1"/>
  <c r="G19" i="1"/>
  <c r="B21" i="1"/>
  <c r="C20" i="1"/>
  <c r="H20" i="1" s="1"/>
  <c r="J20" i="1" s="1"/>
  <c r="L14" i="1"/>
  <c r="C21" i="1" l="1"/>
  <c r="H21" i="1" s="1"/>
  <c r="J21" i="1" s="1"/>
  <c r="G21" i="1"/>
  <c r="K21" i="1"/>
  <c r="N20" i="1"/>
  <c r="L15" i="1"/>
  <c r="K22" i="1" l="1"/>
  <c r="N21" i="1"/>
  <c r="L16" i="1"/>
  <c r="K23" i="1" l="1"/>
  <c r="N22" i="1"/>
  <c r="L17" i="1"/>
  <c r="K24" i="1" l="1"/>
  <c r="N23" i="1"/>
  <c r="L18" i="1"/>
  <c r="K25" i="1" l="1"/>
  <c r="N24" i="1"/>
  <c r="L19" i="1"/>
  <c r="K26" i="1" l="1"/>
  <c r="N25" i="1"/>
  <c r="L20" i="1"/>
  <c r="K27" i="1" l="1"/>
  <c r="N26" i="1"/>
  <c r="L21" i="1"/>
  <c r="K28" i="1" l="1"/>
  <c r="N27" i="1"/>
  <c r="L22" i="1"/>
  <c r="K29" i="1" l="1"/>
  <c r="N28" i="1"/>
  <c r="L23" i="1"/>
  <c r="K30" i="1" l="1"/>
  <c r="N29" i="1"/>
  <c r="L24" i="1"/>
  <c r="K31" i="1" l="1"/>
  <c r="N30" i="1"/>
  <c r="L25" i="1"/>
  <c r="K32" i="1" l="1"/>
  <c r="N31" i="1"/>
  <c r="L26" i="1"/>
  <c r="K33" i="1" l="1"/>
  <c r="N32" i="1"/>
  <c r="L27" i="1"/>
  <c r="K34" i="1" l="1"/>
  <c r="N33" i="1"/>
  <c r="L28" i="1"/>
  <c r="K35" i="1" l="1"/>
  <c r="N34" i="1"/>
  <c r="L29" i="1"/>
  <c r="K36" i="1" l="1"/>
  <c r="N35" i="1"/>
  <c r="L30" i="1"/>
  <c r="K37" i="1" l="1"/>
  <c r="N36" i="1"/>
  <c r="L31" i="1"/>
  <c r="K38" i="1" l="1"/>
  <c r="N37" i="1"/>
  <c r="L32" i="1"/>
  <c r="K39" i="1" l="1"/>
  <c r="N38" i="1"/>
  <c r="L33" i="1"/>
  <c r="K40" i="1" l="1"/>
  <c r="N39" i="1"/>
  <c r="L34" i="1"/>
  <c r="K41" i="1" l="1"/>
  <c r="N40" i="1"/>
  <c r="L35" i="1"/>
  <c r="K42" i="1" l="1"/>
  <c r="N41" i="1"/>
  <c r="L36" i="1"/>
  <c r="K43" i="1" l="1"/>
  <c r="N43" i="1" s="1"/>
  <c r="C45" i="1" s="1"/>
  <c r="N42" i="1"/>
  <c r="L37" i="1"/>
  <c r="L38" i="1" l="1"/>
  <c r="L39" i="1" l="1"/>
  <c r="L40" i="1" l="1"/>
  <c r="L41" i="1" l="1"/>
  <c r="L43" i="1" l="1"/>
  <c r="L42" i="1"/>
  <c r="C46" i="1" l="1"/>
  <c r="C47" i="1" s="1"/>
</calcChain>
</file>

<file path=xl/sharedStrings.xml><?xml version="1.0" encoding="utf-8"?>
<sst xmlns="http://schemas.openxmlformats.org/spreadsheetml/2006/main" count="43" uniqueCount="40">
  <si>
    <t xml:space="preserve"> </t>
  </si>
  <si>
    <t>Interest Swaps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</si>
  <si>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</si>
  <si>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</si>
  <si>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</si>
  <si>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</si>
  <si>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</si>
  <si>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</si>
  <si>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</si>
  <si>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</si>
  <si>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</si>
  <si>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</si>
  <si>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12 year</t>
  </si>
  <si>
    <t>15 year</t>
  </si>
  <si>
    <t>20 year</t>
  </si>
  <si>
    <t>25 year</t>
  </si>
  <si>
    <t>30 year</t>
  </si>
  <si>
    <t>Year</t>
  </si>
  <si>
    <t>CB-Owned Bonds</t>
  </si>
  <si>
    <t>Privately-Owned Bonds</t>
  </si>
  <si>
    <t xml:space="preserve">Euribor </t>
  </si>
  <si>
    <t>Interest Rate</t>
  </si>
  <si>
    <t>Interest Paid to Private Sector</t>
  </si>
  <si>
    <t>Principal Payments</t>
  </si>
  <si>
    <t>Discount Rate</t>
  </si>
  <si>
    <t>Discounted Prom Note Payments</t>
  </si>
  <si>
    <t>Percentage Reduction</t>
  </si>
  <si>
    <t>MRO Rate</t>
  </si>
  <si>
    <t>ELA Interest Rate</t>
  </si>
  <si>
    <t>Prom Note Payment</t>
  </si>
  <si>
    <t>Prom Note Principal</t>
  </si>
  <si>
    <t>Net Payments</t>
  </si>
  <si>
    <t>CBI Interest</t>
  </si>
  <si>
    <t>Prom Note Net Payments</t>
  </si>
  <si>
    <t xml:space="preserve">Total Interest </t>
  </si>
  <si>
    <t>Discounted Net Payments</t>
  </si>
  <si>
    <t>NPV of New Net Payments Structure</t>
  </si>
  <si>
    <t>NPV of Promissory Note Net Payments</t>
  </si>
  <si>
    <t>Margin</t>
  </si>
  <si>
    <t>IBRC Refinancing Calculations, Karl Whelan (UCD). All figures in billions of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</si>
</sst>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Fon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G3" sqref="G3"/>
    </sheetView>
  </sheetViews>
  <sheetFormatPr defaultRowHeight="15" x14ac:dyDescent="0.25"/>
  <cols>
    <col min="2" max="2" width="18.28515625" customWidth="1"/>
    <col min="3" max="3" width="22.28515625" customWidth="1"/>
    <col min="4" max="5" width="13.7109375" customWidth="1"/>
    <col min="6" max="6" width="14.42578125" customWidth="1"/>
    <col min="7" max="7" width="14.85546875" customWidth="1"/>
    <col min="8" max="8" width="27.85546875" customWidth="1"/>
    <col min="9" max="9" width="19.7109375" customWidth="1"/>
    <col min="10" max="10" width="15" customWidth="1"/>
    <col min="11" max="11" width="15.85546875" customWidth="1"/>
    <col min="12" max="12" width="24.42578125" customWidth="1"/>
    <col min="13" max="13" width="27.28515625" customWidth="1"/>
  </cols>
  <sheetData>
    <row r="1" spans="1:14" ht="15.75" x14ac:dyDescent="0.25">
      <c r="A1" s="7" t="s">
        <v>39</v>
      </c>
    </row>
    <row r="2" spans="1:14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38</v>
      </c>
      <c r="F2" s="1" t="s">
        <v>21</v>
      </c>
      <c r="G2" s="1" t="s">
        <v>34</v>
      </c>
      <c r="H2" s="1" t="s">
        <v>22</v>
      </c>
      <c r="I2" s="1" t="s">
        <v>23</v>
      </c>
      <c r="J2" s="1" t="s">
        <v>31</v>
      </c>
      <c r="K2" s="1" t="s">
        <v>24</v>
      </c>
      <c r="L2" s="1" t="s">
        <v>35</v>
      </c>
      <c r="M2" s="1" t="s">
        <v>33</v>
      </c>
      <c r="N2" s="1" t="s">
        <v>25</v>
      </c>
    </row>
    <row r="3" spans="1:14" x14ac:dyDescent="0.25">
      <c r="A3">
        <v>2013</v>
      </c>
      <c r="B3">
        <v>25</v>
      </c>
      <c r="C3">
        <f>25 - B3</f>
        <v>0</v>
      </c>
      <c r="D3" s="3">
        <v>0.46</v>
      </c>
      <c r="E3" s="3">
        <f>(2*2.5+2*2.53+2*2.57+3*2.6+3*2.62+3*2.65+5*2.67 + 5*2.68) / 25</f>
        <v>2.6224000000000003</v>
      </c>
      <c r="F3" s="3">
        <f>D3+E3</f>
        <v>3.0824000000000003</v>
      </c>
      <c r="G3" s="3">
        <f>0.01*F3*(B3+C3)</f>
        <v>0.77060000000000006</v>
      </c>
      <c r="H3" s="3">
        <f xml:space="preserve"> 0.01*F3*C3</f>
        <v>0</v>
      </c>
      <c r="I3">
        <v>0</v>
      </c>
      <c r="J3" s="3">
        <f>H3+I3</f>
        <v>0</v>
      </c>
      <c r="K3" s="3">
        <v>1</v>
      </c>
      <c r="L3" s="3">
        <f>K3*J3</f>
        <v>0</v>
      </c>
      <c r="M3" s="3">
        <v>2.4750000000000001</v>
      </c>
      <c r="N3" s="3">
        <f>M3*K3</f>
        <v>2.4750000000000001</v>
      </c>
    </row>
    <row r="4" spans="1:14" x14ac:dyDescent="0.25">
      <c r="A4">
        <f>A3+1</f>
        <v>2014</v>
      </c>
      <c r="B4">
        <f>24.5</f>
        <v>24.5</v>
      </c>
      <c r="C4">
        <f>25 - B4</f>
        <v>0.5</v>
      </c>
      <c r="D4" s="3">
        <v>0.72</v>
      </c>
      <c r="E4" s="3">
        <f t="shared" ref="E4:E27" si="0">(2*2.5+2*2.53+2*2.57+3*2.6+3*2.62+3*2.65+5*2.67 + 5*2.68) / 25</f>
        <v>2.6224000000000003</v>
      </c>
      <c r="F4" s="3">
        <f>D4+2.63</f>
        <v>3.3499999999999996</v>
      </c>
      <c r="G4" s="3">
        <f t="shared" ref="G4:G43" si="1">0.01*F4*(B4+C4)</f>
        <v>0.83749999999999991</v>
      </c>
      <c r="H4" s="3">
        <f xml:space="preserve"> 0.01*F4*C4</f>
        <v>1.6749999999999998E-2</v>
      </c>
      <c r="I4">
        <v>0</v>
      </c>
      <c r="J4" s="3">
        <f>H4+I4</f>
        <v>1.6749999999999998E-2</v>
      </c>
      <c r="K4" s="3">
        <f>1/1.06</f>
        <v>0.94339622641509424</v>
      </c>
      <c r="L4" s="3">
        <f>K4*J4</f>
        <v>1.5801886792452827E-2</v>
      </c>
      <c r="M4" s="3">
        <v>2.4783100000000005</v>
      </c>
      <c r="N4" s="3">
        <f>M4*K4</f>
        <v>2.3380283018867924</v>
      </c>
    </row>
    <row r="5" spans="1:14" x14ac:dyDescent="0.25">
      <c r="A5">
        <f t="shared" ref="A5:A43" si="2">A4+1</f>
        <v>2015</v>
      </c>
      <c r="B5">
        <v>24</v>
      </c>
      <c r="C5">
        <f>25 - B5</f>
        <v>1</v>
      </c>
      <c r="D5" s="3">
        <v>1.0399999999999998</v>
      </c>
      <c r="E5" s="3">
        <f t="shared" si="0"/>
        <v>2.6224000000000003</v>
      </c>
      <c r="F5" s="3">
        <f>D5+2.63</f>
        <v>3.67</v>
      </c>
      <c r="G5" s="3">
        <f t="shared" si="1"/>
        <v>0.91750000000000009</v>
      </c>
      <c r="H5" s="3">
        <f xml:space="preserve"> 0.01*F5*C5</f>
        <v>3.6700000000000003E-2</v>
      </c>
      <c r="I5">
        <v>0</v>
      </c>
      <c r="J5" s="3">
        <f>H5+I5</f>
        <v>3.6700000000000003E-2</v>
      </c>
      <c r="K5" s="3">
        <f>K4*0.943396</f>
        <v>0.88999622641509424</v>
      </c>
      <c r="L5" s="3">
        <f>K5*J5</f>
        <v>3.2662861509433962E-2</v>
      </c>
      <c r="M5" s="3">
        <v>2.4825619480000003</v>
      </c>
      <c r="N5" s="3">
        <f>M5*K5</f>
        <v>2.2094707655617056</v>
      </c>
    </row>
    <row r="6" spans="1:14" x14ac:dyDescent="0.25">
      <c r="A6">
        <f t="shared" si="2"/>
        <v>2016</v>
      </c>
      <c r="B6">
        <v>23.5</v>
      </c>
      <c r="C6">
        <f>25 - B6</f>
        <v>1.5</v>
      </c>
      <c r="D6" s="3">
        <v>1.3800000000000003</v>
      </c>
      <c r="E6" s="3">
        <f t="shared" si="0"/>
        <v>2.6224000000000003</v>
      </c>
      <c r="F6" s="3">
        <f>D6+2.63</f>
        <v>4.01</v>
      </c>
      <c r="G6" s="3">
        <f t="shared" si="1"/>
        <v>1.0024999999999999</v>
      </c>
      <c r="H6" s="3">
        <f xml:space="preserve"> 0.01*F6*C6</f>
        <v>6.0149999999999995E-2</v>
      </c>
      <c r="I6">
        <v>0</v>
      </c>
      <c r="J6" s="3">
        <f>H6+I6</f>
        <v>6.0149999999999995E-2</v>
      </c>
      <c r="K6" s="3">
        <f t="shared" ref="K6:K43" si="3">K5*0.943396</f>
        <v>0.83961888001509422</v>
      </c>
      <c r="L6" s="3">
        <f>K6*J6</f>
        <v>5.0503075632907915E-2</v>
      </c>
      <c r="M6" s="3">
        <v>2.4993068206216003</v>
      </c>
      <c r="N6" s="3">
        <f>M6*K6</f>
        <v>2.0984651935443939</v>
      </c>
    </row>
    <row r="7" spans="1:14" x14ac:dyDescent="0.25">
      <c r="A7">
        <f t="shared" si="2"/>
        <v>2017</v>
      </c>
      <c r="B7">
        <v>23</v>
      </c>
      <c r="C7">
        <f>25 - B7</f>
        <v>2</v>
      </c>
      <c r="D7" s="3">
        <v>1.8000000000000003</v>
      </c>
      <c r="E7" s="3">
        <f t="shared" si="0"/>
        <v>2.6224000000000003</v>
      </c>
      <c r="F7" s="3">
        <f>D7+2.63</f>
        <v>4.43</v>
      </c>
      <c r="G7" s="3">
        <f t="shared" si="1"/>
        <v>1.1074999999999999</v>
      </c>
      <c r="H7" s="3">
        <f xml:space="preserve"> 0.01*F7*C7</f>
        <v>8.8599999999999998E-2</v>
      </c>
      <c r="I7">
        <v>0</v>
      </c>
      <c r="J7" s="3">
        <f>H7+I7</f>
        <v>8.8599999999999998E-2</v>
      </c>
      <c r="K7" s="3">
        <f t="shared" si="3"/>
        <v>0.79209309293071983</v>
      </c>
      <c r="L7" s="3">
        <f>K7*J7</f>
        <v>7.0179448033661773E-2</v>
      </c>
      <c r="M7" s="3">
        <v>2.5215108647150699</v>
      </c>
      <c r="N7" s="3">
        <f>M7*K7</f>
        <v>1.9972713396905737</v>
      </c>
    </row>
    <row r="8" spans="1:14" x14ac:dyDescent="0.25">
      <c r="A8">
        <f t="shared" si="2"/>
        <v>2018</v>
      </c>
      <c r="B8">
        <v>22.5</v>
      </c>
      <c r="C8">
        <f>25 - B8</f>
        <v>2.5</v>
      </c>
      <c r="D8" s="3">
        <v>2.16</v>
      </c>
      <c r="E8" s="3">
        <f t="shared" si="0"/>
        <v>2.6224000000000003</v>
      </c>
      <c r="F8" s="3">
        <f>D8+2.63</f>
        <v>4.79</v>
      </c>
      <c r="G8" s="3">
        <f t="shared" si="1"/>
        <v>1.1975</v>
      </c>
      <c r="H8" s="3">
        <f xml:space="preserve"> 0.01*F8*C8</f>
        <v>0.11975</v>
      </c>
      <c r="I8">
        <v>0</v>
      </c>
      <c r="J8" s="3">
        <f>H8+I8</f>
        <v>0.11975</v>
      </c>
      <c r="K8" s="3">
        <f t="shared" si="3"/>
        <v>0.74725745549846934</v>
      </c>
      <c r="L8" s="3">
        <f>K8*J8</f>
        <v>8.9484080295941695E-2</v>
      </c>
      <c r="M8" s="3">
        <v>2.5731809646001405</v>
      </c>
      <c r="N8" s="3">
        <f>M8*K8</f>
        <v>1.922828660144198</v>
      </c>
    </row>
    <row r="9" spans="1:14" x14ac:dyDescent="0.25">
      <c r="A9">
        <f t="shared" si="2"/>
        <v>2019</v>
      </c>
      <c r="B9">
        <v>21.5</v>
      </c>
      <c r="C9">
        <f>25 - B9</f>
        <v>3.5</v>
      </c>
      <c r="D9" s="3">
        <v>2.4499999999999993</v>
      </c>
      <c r="E9" s="3">
        <f t="shared" si="0"/>
        <v>2.6224000000000003</v>
      </c>
      <c r="F9" s="3">
        <f>D9+2.63</f>
        <v>5.0799999999999992</v>
      </c>
      <c r="G9" s="3">
        <f t="shared" si="1"/>
        <v>1.2699999999999998</v>
      </c>
      <c r="H9" s="3">
        <f xml:space="preserve"> 0.01*F9*C9</f>
        <v>0.17779999999999996</v>
      </c>
      <c r="I9">
        <v>0</v>
      </c>
      <c r="J9" s="3">
        <f>H9+I9</f>
        <v>0.17779999999999996</v>
      </c>
      <c r="K9" s="3">
        <f t="shared" si="3"/>
        <v>0.70495969448743401</v>
      </c>
      <c r="L9" s="3">
        <f>K9*J9</f>
        <v>0.12534183367986573</v>
      </c>
      <c r="M9" s="3">
        <v>2.6523411898473634</v>
      </c>
      <c r="N9" s="3">
        <f>M9*K9</f>
        <v>1.8697936348712345</v>
      </c>
    </row>
    <row r="10" spans="1:14" x14ac:dyDescent="0.25">
      <c r="A10">
        <f t="shared" si="2"/>
        <v>2020</v>
      </c>
      <c r="B10">
        <v>20.5</v>
      </c>
      <c r="C10">
        <f>25 - B10</f>
        <v>4.5</v>
      </c>
      <c r="D10" s="3">
        <v>2.7100000000000009</v>
      </c>
      <c r="E10" s="3">
        <f t="shared" si="0"/>
        <v>2.6224000000000003</v>
      </c>
      <c r="F10" s="3">
        <f>D10+2.63</f>
        <v>5.3400000000000007</v>
      </c>
      <c r="G10" s="3">
        <f t="shared" si="1"/>
        <v>1.3350000000000002</v>
      </c>
      <c r="H10" s="3">
        <f xml:space="preserve"> 0.01*F10*C10</f>
        <v>0.24030000000000004</v>
      </c>
      <c r="I10">
        <v>0</v>
      </c>
      <c r="J10" s="3">
        <f>H10+I10</f>
        <v>0.24030000000000004</v>
      </c>
      <c r="K10" s="3">
        <f t="shared" si="3"/>
        <v>0.66505615594066725</v>
      </c>
      <c r="L10" s="3">
        <f>K10*J10</f>
        <v>0.15981299427254236</v>
      </c>
      <c r="M10" s="3">
        <v>2.7524050599197487</v>
      </c>
      <c r="N10" s="3">
        <f>M10*K10</f>
        <v>1.8305039287418701</v>
      </c>
    </row>
    <row r="11" spans="1:14" x14ac:dyDescent="0.25">
      <c r="A11">
        <f t="shared" si="2"/>
        <v>2021</v>
      </c>
      <c r="B11">
        <v>19.5</v>
      </c>
      <c r="C11">
        <f>25 - B11</f>
        <v>5.5</v>
      </c>
      <c r="D11" s="3">
        <v>2.8499999999999996</v>
      </c>
      <c r="E11" s="3">
        <f t="shared" si="0"/>
        <v>2.6224000000000003</v>
      </c>
      <c r="F11" s="3">
        <f>D11+2.63</f>
        <v>5.4799999999999995</v>
      </c>
      <c r="G11" s="3">
        <f t="shared" si="1"/>
        <v>1.3699999999999999</v>
      </c>
      <c r="H11" s="3">
        <f xml:space="preserve"> 0.01*F11*C11</f>
        <v>0.30139999999999995</v>
      </c>
      <c r="I11">
        <v>0</v>
      </c>
      <c r="J11" s="3">
        <f>H11+I11</f>
        <v>0.30139999999999995</v>
      </c>
      <c r="K11" s="3">
        <f t="shared" si="3"/>
        <v>0.62741131728980171</v>
      </c>
      <c r="L11" s="3">
        <f>K11*J11</f>
        <v>0.1891017710311462</v>
      </c>
      <c r="M11" s="3">
        <v>2.8767527638527222</v>
      </c>
      <c r="N11" s="3">
        <f>M11*K11</f>
        <v>1.8049072410859142</v>
      </c>
    </row>
    <row r="12" spans="1:14" x14ac:dyDescent="0.25">
      <c r="A12">
        <f t="shared" si="2"/>
        <v>2022</v>
      </c>
      <c r="B12">
        <v>18.5</v>
      </c>
      <c r="C12">
        <f>25 - B12</f>
        <v>6.5</v>
      </c>
      <c r="D12" s="3">
        <v>2.9299999999999997</v>
      </c>
      <c r="E12" s="3">
        <f t="shared" si="0"/>
        <v>2.6224000000000003</v>
      </c>
      <c r="F12" s="3">
        <f>D12+2.63</f>
        <v>5.56</v>
      </c>
      <c r="G12" s="3">
        <f t="shared" si="1"/>
        <v>1.39</v>
      </c>
      <c r="H12" s="3">
        <f xml:space="preserve"> 0.01*F12*C12</f>
        <v>0.3614</v>
      </c>
      <c r="I12">
        <v>0</v>
      </c>
      <c r="J12" s="3">
        <f>H12+I12</f>
        <v>0.3614</v>
      </c>
      <c r="K12" s="3">
        <f t="shared" si="3"/>
        <v>0.59189732708592979</v>
      </c>
      <c r="L12" s="3">
        <f>K12*J12</f>
        <v>0.21391169400885501</v>
      </c>
      <c r="M12" s="3">
        <v>1.6890750696943655</v>
      </c>
      <c r="N12" s="3">
        <f>M12*K12</f>
        <v>0.99975901899957553</v>
      </c>
    </row>
    <row r="13" spans="1:14" x14ac:dyDescent="0.25">
      <c r="A13">
        <f t="shared" si="2"/>
        <v>2023</v>
      </c>
      <c r="B13">
        <v>17.5</v>
      </c>
      <c r="C13">
        <f>25 - B13</f>
        <v>7.5</v>
      </c>
      <c r="D13" s="3">
        <v>3.0050000000000026</v>
      </c>
      <c r="E13" s="3">
        <f t="shared" si="0"/>
        <v>2.6224000000000003</v>
      </c>
      <c r="F13" s="3">
        <f>D13+2.63</f>
        <v>5.6350000000000025</v>
      </c>
      <c r="G13" s="3">
        <f t="shared" si="1"/>
        <v>1.4087500000000006</v>
      </c>
      <c r="H13" s="3">
        <f xml:space="preserve"> 0.01*F13*C13</f>
        <v>0.42262500000000019</v>
      </c>
      <c r="I13">
        <v>0</v>
      </c>
      <c r="J13" s="3">
        <f>H13+I13</f>
        <v>0.42262500000000019</v>
      </c>
      <c r="K13" s="3">
        <f t="shared" si="3"/>
        <v>0.55839357078355778</v>
      </c>
      <c r="L13" s="3">
        <f>K13*J13</f>
        <v>0.23599108285240122</v>
      </c>
      <c r="M13" s="3">
        <v>0</v>
      </c>
      <c r="N13" s="3">
        <f t="shared" ref="N13:N43" si="4">M13*K13</f>
        <v>0</v>
      </c>
    </row>
    <row r="14" spans="1:14" x14ac:dyDescent="0.25">
      <c r="A14">
        <f t="shared" si="2"/>
        <v>2024</v>
      </c>
      <c r="B14">
        <f>B13-2</f>
        <v>15.5</v>
      </c>
      <c r="C14">
        <f>25 - B14</f>
        <v>9.5</v>
      </c>
      <c r="D14" s="3">
        <v>3.2149999999999963</v>
      </c>
      <c r="E14" s="3">
        <f t="shared" si="0"/>
        <v>2.6224000000000003</v>
      </c>
      <c r="F14" s="3">
        <f>D14+2.63</f>
        <v>5.8449999999999962</v>
      </c>
      <c r="G14" s="3">
        <f t="shared" si="1"/>
        <v>1.461249999999999</v>
      </c>
      <c r="H14" s="3">
        <f xml:space="preserve"> 0.01*F14*C14</f>
        <v>0.55527499999999963</v>
      </c>
      <c r="I14">
        <v>0</v>
      </c>
      <c r="J14" s="3">
        <f>H14+I14</f>
        <v>0.55527499999999963</v>
      </c>
      <c r="K14" s="3">
        <f t="shared" si="3"/>
        <v>0.52678626110292526</v>
      </c>
      <c r="L14" s="3">
        <f>K14*J14</f>
        <v>0.29251124113392662</v>
      </c>
      <c r="M14" s="3">
        <v>0</v>
      </c>
      <c r="N14" s="3">
        <f t="shared" si="4"/>
        <v>0</v>
      </c>
    </row>
    <row r="15" spans="1:14" x14ac:dyDescent="0.25">
      <c r="A15">
        <f t="shared" si="2"/>
        <v>2025</v>
      </c>
      <c r="B15">
        <f t="shared" ref="B15:B21" si="5">B14-2</f>
        <v>13.5</v>
      </c>
      <c r="C15">
        <f>25 - B15</f>
        <v>11.5</v>
      </c>
      <c r="D15" s="3">
        <f>D14</f>
        <v>3.2149999999999963</v>
      </c>
      <c r="E15" s="3">
        <f t="shared" si="0"/>
        <v>2.6224000000000003</v>
      </c>
      <c r="F15" s="3">
        <f>D15+2.63</f>
        <v>5.8449999999999962</v>
      </c>
      <c r="G15" s="3">
        <f t="shared" si="1"/>
        <v>1.461249999999999</v>
      </c>
      <c r="H15" s="3">
        <f xml:space="preserve"> 0.01*F15*C15</f>
        <v>0.67217499999999952</v>
      </c>
      <c r="I15">
        <v>0</v>
      </c>
      <c r="J15" s="3">
        <f>H15+I15</f>
        <v>0.67217499999999952</v>
      </c>
      <c r="K15" s="3">
        <f t="shared" si="3"/>
        <v>0.49696805157945528</v>
      </c>
      <c r="L15" s="3">
        <f>K15*J15</f>
        <v>0.33404950007042011</v>
      </c>
      <c r="M15" s="3">
        <v>0</v>
      </c>
      <c r="N15" s="3">
        <f t="shared" si="4"/>
        <v>0</v>
      </c>
    </row>
    <row r="16" spans="1:14" x14ac:dyDescent="0.25">
      <c r="A16">
        <f t="shared" si="2"/>
        <v>2026</v>
      </c>
      <c r="B16">
        <f t="shared" si="5"/>
        <v>11.5</v>
      </c>
      <c r="C16">
        <f>25 - B16</f>
        <v>13.5</v>
      </c>
      <c r="D16" s="3">
        <f t="shared" ref="D16:D43" si="6">D15</f>
        <v>3.2149999999999963</v>
      </c>
      <c r="E16" s="3">
        <f t="shared" si="0"/>
        <v>2.6224000000000003</v>
      </c>
      <c r="F16" s="3">
        <f>D16+2.63</f>
        <v>5.8449999999999962</v>
      </c>
      <c r="G16" s="3">
        <f t="shared" si="1"/>
        <v>1.461249999999999</v>
      </c>
      <c r="H16" s="3">
        <f xml:space="preserve"> 0.01*F16*C16</f>
        <v>0.78907499999999942</v>
      </c>
      <c r="I16">
        <v>0</v>
      </c>
      <c r="J16" s="3">
        <f>H16+I16</f>
        <v>0.78907499999999942</v>
      </c>
      <c r="K16" s="3">
        <f t="shared" si="3"/>
        <v>0.46883767198785181</v>
      </c>
      <c r="L16" s="3">
        <f>K16*J16</f>
        <v>0.3699480860238139</v>
      </c>
      <c r="M16" s="3">
        <v>0</v>
      </c>
      <c r="N16" s="3">
        <f t="shared" si="4"/>
        <v>0</v>
      </c>
    </row>
    <row r="17" spans="1:14" x14ac:dyDescent="0.25">
      <c r="A17">
        <f t="shared" si="2"/>
        <v>2027</v>
      </c>
      <c r="B17">
        <f t="shared" si="5"/>
        <v>9.5</v>
      </c>
      <c r="C17">
        <f>25 - B17</f>
        <v>15.5</v>
      </c>
      <c r="D17" s="3">
        <f t="shared" si="6"/>
        <v>3.2149999999999963</v>
      </c>
      <c r="E17" s="3">
        <f t="shared" si="0"/>
        <v>2.6224000000000003</v>
      </c>
      <c r="F17" s="3">
        <f>D17+2.63</f>
        <v>5.8449999999999962</v>
      </c>
      <c r="G17" s="3">
        <f t="shared" si="1"/>
        <v>1.461249999999999</v>
      </c>
      <c r="H17" s="3">
        <f xml:space="preserve"> 0.01*F17*C17</f>
        <v>0.90597499999999942</v>
      </c>
      <c r="I17">
        <v>0</v>
      </c>
      <c r="J17" s="3">
        <f>H17+I17</f>
        <v>0.90597499999999942</v>
      </c>
      <c r="K17" s="3">
        <f t="shared" si="3"/>
        <v>0.44229958440265144</v>
      </c>
      <c r="L17" s="3">
        <f>K17*J17</f>
        <v>0.40071236597919185</v>
      </c>
      <c r="M17" s="3">
        <v>0</v>
      </c>
      <c r="N17" s="3">
        <f t="shared" si="4"/>
        <v>0</v>
      </c>
    </row>
    <row r="18" spans="1:14" x14ac:dyDescent="0.25">
      <c r="A18">
        <f t="shared" si="2"/>
        <v>2028</v>
      </c>
      <c r="B18">
        <f t="shared" si="5"/>
        <v>7.5</v>
      </c>
      <c r="C18">
        <f>25 - B18</f>
        <v>17.5</v>
      </c>
      <c r="D18" s="3">
        <f t="shared" si="6"/>
        <v>3.2149999999999963</v>
      </c>
      <c r="E18" s="3">
        <f t="shared" si="0"/>
        <v>2.6224000000000003</v>
      </c>
      <c r="F18" s="3">
        <f>D18+2.63</f>
        <v>5.8449999999999962</v>
      </c>
      <c r="G18" s="3">
        <f t="shared" si="1"/>
        <v>1.461249999999999</v>
      </c>
      <c r="H18" s="3">
        <f xml:space="preserve"> 0.01*F18*C18</f>
        <v>1.0228749999999993</v>
      </c>
      <c r="I18">
        <v>0</v>
      </c>
      <c r="J18" s="3">
        <f>H18+I18</f>
        <v>1.0228749999999993</v>
      </c>
      <c r="K18" s="3">
        <f t="shared" si="3"/>
        <v>0.41726365872712373</v>
      </c>
      <c r="L18" s="3">
        <f>K18*J18</f>
        <v>0.42680856492050639</v>
      </c>
      <c r="M18" s="3">
        <v>0</v>
      </c>
      <c r="N18" s="3">
        <f t="shared" si="4"/>
        <v>0</v>
      </c>
    </row>
    <row r="19" spans="1:14" x14ac:dyDescent="0.25">
      <c r="A19">
        <f t="shared" si="2"/>
        <v>2029</v>
      </c>
      <c r="B19">
        <f t="shared" si="5"/>
        <v>5.5</v>
      </c>
      <c r="C19">
        <f>25 - B19</f>
        <v>19.5</v>
      </c>
      <c r="D19" s="3">
        <f t="shared" si="6"/>
        <v>3.2149999999999963</v>
      </c>
      <c r="E19" s="3">
        <f t="shared" si="0"/>
        <v>2.6224000000000003</v>
      </c>
      <c r="F19" s="3">
        <f>D19+2.63</f>
        <v>5.8449999999999962</v>
      </c>
      <c r="G19" s="3">
        <f t="shared" si="1"/>
        <v>1.461249999999999</v>
      </c>
      <c r="H19" s="3">
        <f xml:space="preserve"> 0.01*F19*C19</f>
        <v>1.1397749999999993</v>
      </c>
      <c r="I19">
        <v>0</v>
      </c>
      <c r="J19" s="3">
        <f>H19+I19</f>
        <v>1.1397749999999993</v>
      </c>
      <c r="K19" s="3">
        <f t="shared" si="3"/>
        <v>0.39364486658853365</v>
      </c>
      <c r="L19" s="3">
        <f>K19*J19</f>
        <v>0.44866657781594566</v>
      </c>
      <c r="M19" s="3">
        <v>0</v>
      </c>
      <c r="N19" s="3">
        <f t="shared" si="4"/>
        <v>0</v>
      </c>
    </row>
    <row r="20" spans="1:14" x14ac:dyDescent="0.25">
      <c r="A20">
        <f t="shared" si="2"/>
        <v>2030</v>
      </c>
      <c r="B20">
        <f t="shared" si="5"/>
        <v>3.5</v>
      </c>
      <c r="C20">
        <f>25 - B20</f>
        <v>21.5</v>
      </c>
      <c r="D20" s="3">
        <f t="shared" si="6"/>
        <v>3.2149999999999963</v>
      </c>
      <c r="E20" s="3">
        <f t="shared" si="0"/>
        <v>2.6224000000000003</v>
      </c>
      <c r="F20" s="3">
        <f>D20+2.63</f>
        <v>5.8449999999999962</v>
      </c>
      <c r="G20" s="3">
        <f t="shared" si="1"/>
        <v>1.461249999999999</v>
      </c>
      <c r="H20" s="3">
        <f xml:space="preserve"> 0.01*F20*C20</f>
        <v>1.2566749999999991</v>
      </c>
      <c r="I20">
        <v>0</v>
      </c>
      <c r="J20" s="3">
        <f>H20+I20</f>
        <v>1.2566749999999991</v>
      </c>
      <c r="K20" s="3">
        <f t="shared" si="3"/>
        <v>0.37136299256015631</v>
      </c>
      <c r="L20" s="3">
        <f>K20*J20</f>
        <v>0.46668258867553408</v>
      </c>
      <c r="M20" s="3">
        <v>0</v>
      </c>
      <c r="N20" s="3">
        <f t="shared" si="4"/>
        <v>0</v>
      </c>
    </row>
    <row r="21" spans="1:14" x14ac:dyDescent="0.25">
      <c r="A21">
        <f t="shared" si="2"/>
        <v>2031</v>
      </c>
      <c r="B21">
        <f t="shared" si="5"/>
        <v>1.5</v>
      </c>
      <c r="C21">
        <f>25 - B21</f>
        <v>23.5</v>
      </c>
      <c r="D21" s="3">
        <f t="shared" si="6"/>
        <v>3.2149999999999963</v>
      </c>
      <c r="E21" s="3">
        <f t="shared" si="0"/>
        <v>2.6224000000000003</v>
      </c>
      <c r="F21" s="3">
        <f>D21+2.63</f>
        <v>5.8449999999999962</v>
      </c>
      <c r="G21" s="3">
        <f t="shared" si="1"/>
        <v>1.461249999999999</v>
      </c>
      <c r="H21" s="3">
        <f xml:space="preserve"> 0.01*F21*C21</f>
        <v>1.3735749999999991</v>
      </c>
      <c r="I21">
        <v>0</v>
      </c>
      <c r="J21" s="3">
        <f>H21+I21</f>
        <v>1.3735749999999991</v>
      </c>
      <c r="K21" s="3">
        <f t="shared" si="3"/>
        <v>0.35034236172928124</v>
      </c>
      <c r="L21" s="3">
        <f>K21*J21</f>
        <v>0.48122150951229714</v>
      </c>
      <c r="M21" s="3">
        <v>0</v>
      </c>
      <c r="N21" s="3">
        <f t="shared" si="4"/>
        <v>0</v>
      </c>
    </row>
    <row r="22" spans="1:14" x14ac:dyDescent="0.25">
      <c r="A22">
        <f t="shared" si="2"/>
        <v>2032</v>
      </c>
      <c r="B22">
        <v>0</v>
      </c>
      <c r="C22">
        <f>25 - B22</f>
        <v>25</v>
      </c>
      <c r="D22" s="3">
        <f t="shared" si="6"/>
        <v>3.2149999999999963</v>
      </c>
      <c r="E22" s="3">
        <f t="shared" si="0"/>
        <v>2.6224000000000003</v>
      </c>
      <c r="F22" s="3">
        <f>D22+2.63</f>
        <v>5.8449999999999962</v>
      </c>
      <c r="G22" s="3">
        <f t="shared" si="1"/>
        <v>1.461249999999999</v>
      </c>
      <c r="H22" s="3">
        <f xml:space="preserve"> 0.01*F22*C22</f>
        <v>1.461249999999999</v>
      </c>
      <c r="I22">
        <v>0</v>
      </c>
      <c r="J22" s="3">
        <f>H22+I22</f>
        <v>1.461249999999999</v>
      </c>
      <c r="K22" s="3">
        <f t="shared" si="3"/>
        <v>0.33051158268595698</v>
      </c>
      <c r="L22" s="3">
        <f>K22*J22</f>
        <v>0.48296005019985433</v>
      </c>
      <c r="M22" s="3">
        <v>0</v>
      </c>
      <c r="N22" s="3">
        <f t="shared" si="4"/>
        <v>0</v>
      </c>
    </row>
    <row r="23" spans="1:14" x14ac:dyDescent="0.25">
      <c r="A23">
        <f t="shared" si="2"/>
        <v>2033</v>
      </c>
      <c r="B23">
        <v>0</v>
      </c>
      <c r="C23">
        <f>25 - B23</f>
        <v>25</v>
      </c>
      <c r="D23" s="3">
        <f t="shared" si="6"/>
        <v>3.2149999999999963</v>
      </c>
      <c r="E23" s="3">
        <f t="shared" si="0"/>
        <v>2.6224000000000003</v>
      </c>
      <c r="F23" s="3">
        <f>D23+2.63</f>
        <v>5.8449999999999962</v>
      </c>
      <c r="G23" s="3">
        <f t="shared" si="1"/>
        <v>1.461249999999999</v>
      </c>
      <c r="H23" s="3">
        <f xml:space="preserve"> 0.01*F23*C23</f>
        <v>1.461249999999999</v>
      </c>
      <c r="I23">
        <v>0</v>
      </c>
      <c r="J23" s="3">
        <f>H23+I23</f>
        <v>1.461249999999999</v>
      </c>
      <c r="K23" s="3">
        <f t="shared" si="3"/>
        <v>0.31180330505960108</v>
      </c>
      <c r="L23" s="3">
        <f>K23*J23</f>
        <v>0.45562257951834179</v>
      </c>
      <c r="M23" s="3">
        <v>0</v>
      </c>
      <c r="N23" s="3">
        <f t="shared" si="4"/>
        <v>0</v>
      </c>
    </row>
    <row r="24" spans="1:14" x14ac:dyDescent="0.25">
      <c r="A24">
        <f t="shared" si="2"/>
        <v>2034</v>
      </c>
      <c r="B24">
        <v>0</v>
      </c>
      <c r="C24">
        <f>25 - B24</f>
        <v>25</v>
      </c>
      <c r="D24" s="3">
        <f t="shared" si="6"/>
        <v>3.2149999999999963</v>
      </c>
      <c r="E24" s="3">
        <f t="shared" si="0"/>
        <v>2.6224000000000003</v>
      </c>
      <c r="F24" s="3">
        <f>D24+2.63</f>
        <v>5.8449999999999962</v>
      </c>
      <c r="G24" s="3">
        <f t="shared" si="1"/>
        <v>1.461249999999999</v>
      </c>
      <c r="H24" s="3">
        <f xml:space="preserve"> 0.01*F24*C24</f>
        <v>1.461249999999999</v>
      </c>
      <c r="I24">
        <v>0</v>
      </c>
      <c r="J24" s="3">
        <f>H24+I24</f>
        <v>1.461249999999999</v>
      </c>
      <c r="K24" s="3">
        <f t="shared" si="3"/>
        <v>0.29415399078000742</v>
      </c>
      <c r="L24" s="3">
        <f>K24*J24</f>
        <v>0.42983251902728559</v>
      </c>
      <c r="M24" s="3">
        <v>0</v>
      </c>
      <c r="N24" s="3">
        <f t="shared" si="4"/>
        <v>0</v>
      </c>
    </row>
    <row r="25" spans="1:14" x14ac:dyDescent="0.25">
      <c r="A25">
        <f t="shared" si="2"/>
        <v>2035</v>
      </c>
      <c r="B25">
        <v>0</v>
      </c>
      <c r="C25">
        <f>25 - B25</f>
        <v>25</v>
      </c>
      <c r="D25" s="3">
        <f t="shared" si="6"/>
        <v>3.2149999999999963</v>
      </c>
      <c r="E25" s="3">
        <f t="shared" si="0"/>
        <v>2.6224000000000003</v>
      </c>
      <c r="F25" s="3">
        <f>D25+2.63</f>
        <v>5.8449999999999962</v>
      </c>
      <c r="G25" s="3">
        <f t="shared" si="1"/>
        <v>1.461249999999999</v>
      </c>
      <c r="H25" s="3">
        <f xml:space="preserve"> 0.01*F25*C25</f>
        <v>1.461249999999999</v>
      </c>
      <c r="I25">
        <v>0</v>
      </c>
      <c r="J25" s="3">
        <f>H25+I25</f>
        <v>1.461249999999999</v>
      </c>
      <c r="K25" s="3">
        <f t="shared" si="3"/>
        <v>0.27750369828589588</v>
      </c>
      <c r="L25" s="3">
        <f>K25*J25</f>
        <v>0.4055022791202651</v>
      </c>
      <c r="M25" s="3">
        <v>0</v>
      </c>
      <c r="N25" s="3">
        <f t="shared" si="4"/>
        <v>0</v>
      </c>
    </row>
    <row r="26" spans="1:14" x14ac:dyDescent="0.25">
      <c r="A26">
        <f t="shared" si="2"/>
        <v>2036</v>
      </c>
      <c r="B26">
        <v>0</v>
      </c>
      <c r="C26">
        <f>25 - B26</f>
        <v>25</v>
      </c>
      <c r="D26" s="3">
        <f t="shared" si="6"/>
        <v>3.2149999999999963</v>
      </c>
      <c r="E26" s="3">
        <f t="shared" si="0"/>
        <v>2.6224000000000003</v>
      </c>
      <c r="F26" s="3">
        <f>D26+2.63</f>
        <v>5.8449999999999962</v>
      </c>
      <c r="G26" s="3">
        <f t="shared" si="1"/>
        <v>1.461249999999999</v>
      </c>
      <c r="H26" s="3">
        <f xml:space="preserve"> 0.01*F26*C26</f>
        <v>1.461249999999999</v>
      </c>
      <c r="I26">
        <v>0</v>
      </c>
      <c r="J26" s="3">
        <f>H26+I26</f>
        <v>1.461249999999999</v>
      </c>
      <c r="K26" s="3">
        <f t="shared" si="3"/>
        <v>0.26179587894812106</v>
      </c>
      <c r="L26" s="3">
        <f>K26*J26</f>
        <v>0.38254922811294167</v>
      </c>
      <c r="M26" s="3">
        <v>0</v>
      </c>
      <c r="N26" s="3">
        <f t="shared" si="4"/>
        <v>0</v>
      </c>
    </row>
    <row r="27" spans="1:14" x14ac:dyDescent="0.25">
      <c r="A27">
        <f t="shared" si="2"/>
        <v>2037</v>
      </c>
      <c r="B27">
        <v>0</v>
      </c>
      <c r="C27">
        <f>25 - B27</f>
        <v>25</v>
      </c>
      <c r="D27" s="3">
        <f t="shared" si="6"/>
        <v>3.2149999999999963</v>
      </c>
      <c r="E27" s="3">
        <f t="shared" si="0"/>
        <v>2.6224000000000003</v>
      </c>
      <c r="F27" s="3">
        <f>D27+2.63</f>
        <v>5.8449999999999962</v>
      </c>
      <c r="G27" s="3">
        <f t="shared" si="1"/>
        <v>1.461249999999999</v>
      </c>
      <c r="H27" s="3">
        <f xml:space="preserve"> 0.01*F27*C27</f>
        <v>1.461249999999999</v>
      </c>
      <c r="I27">
        <v>0</v>
      </c>
      <c r="J27" s="3">
        <f>H27+I27</f>
        <v>1.461249999999999</v>
      </c>
      <c r="K27" s="3">
        <f t="shared" si="3"/>
        <v>0.24697718501614163</v>
      </c>
      <c r="L27" s="3">
        <f>K27*J27</f>
        <v>0.36089541160483674</v>
      </c>
      <c r="M27" s="3">
        <v>0</v>
      </c>
      <c r="N27" s="3">
        <f t="shared" si="4"/>
        <v>0</v>
      </c>
    </row>
    <row r="28" spans="1:14" x14ac:dyDescent="0.25">
      <c r="A28">
        <f t="shared" si="2"/>
        <v>2038</v>
      </c>
      <c r="B28">
        <v>0</v>
      </c>
      <c r="C28">
        <f>C27-I28</f>
        <v>23</v>
      </c>
      <c r="D28" s="3">
        <f t="shared" si="6"/>
        <v>3.2149999999999963</v>
      </c>
      <c r="E28" s="3">
        <f>(2*2.53+2*2.57+3*2.6+3*2.62+3*2.65+5*2.67 + 5*2.68) / C28</f>
        <v>2.6330434782608698</v>
      </c>
      <c r="F28" s="3">
        <f>D28+2.63</f>
        <v>5.8449999999999962</v>
      </c>
      <c r="G28" s="3">
        <f t="shared" si="1"/>
        <v>1.344349999999999</v>
      </c>
      <c r="H28" s="3">
        <f xml:space="preserve"> 0.01*F28*C28</f>
        <v>1.344349999999999</v>
      </c>
      <c r="I28">
        <v>2</v>
      </c>
      <c r="J28" s="3">
        <f>H28+I28</f>
        <v>3.344349999999999</v>
      </c>
      <c r="K28" s="3">
        <f t="shared" si="3"/>
        <v>0.23299728843548795</v>
      </c>
      <c r="L28" s="3">
        <f>K28*J28</f>
        <v>0.77922448157922386</v>
      </c>
      <c r="M28" s="3">
        <v>0</v>
      </c>
      <c r="N28" s="3">
        <f t="shared" si="4"/>
        <v>0</v>
      </c>
    </row>
    <row r="29" spans="1:14" x14ac:dyDescent="0.25">
      <c r="A29">
        <f t="shared" si="2"/>
        <v>2039</v>
      </c>
      <c r="B29">
        <v>0</v>
      </c>
      <c r="C29">
        <f>C28-I29</f>
        <v>23</v>
      </c>
      <c r="D29" s="3">
        <f t="shared" si="6"/>
        <v>3.2149999999999963</v>
      </c>
      <c r="E29" s="3">
        <f>(2*2.53+2*2.57+3*2.6+3*2.62+3*2.65+5*2.67 + 5*2.68) / C29</f>
        <v>2.6330434782608698</v>
      </c>
      <c r="F29" s="3">
        <f>D29+2.63</f>
        <v>5.8449999999999962</v>
      </c>
      <c r="G29" s="3">
        <f t="shared" si="1"/>
        <v>1.344349999999999</v>
      </c>
      <c r="H29" s="3">
        <f xml:space="preserve"> 0.01*F29*C29</f>
        <v>1.344349999999999</v>
      </c>
      <c r="I29">
        <v>0</v>
      </c>
      <c r="J29" s="3">
        <f>H29+I29</f>
        <v>1.344349999999999</v>
      </c>
      <c r="K29" s="3">
        <f t="shared" si="3"/>
        <v>0.21980870992088558</v>
      </c>
      <c r="L29" s="3">
        <f>K29*J29</f>
        <v>0.29549983918214234</v>
      </c>
      <c r="M29" s="3">
        <v>0</v>
      </c>
      <c r="N29" s="3">
        <f t="shared" si="4"/>
        <v>0</v>
      </c>
    </row>
    <row r="30" spans="1:14" x14ac:dyDescent="0.25">
      <c r="A30">
        <f t="shared" si="2"/>
        <v>2040</v>
      </c>
      <c r="B30">
        <v>0</v>
      </c>
      <c r="C30">
        <f>C29-I30</f>
        <v>23</v>
      </c>
      <c r="D30" s="3">
        <f t="shared" si="6"/>
        <v>3.2149999999999963</v>
      </c>
      <c r="E30" s="3">
        <f>(2*2.53+2*2.57+3*2.6+3*2.62+3*2.65+5*2.67 + 5*2.68) / C30</f>
        <v>2.6330434782608698</v>
      </c>
      <c r="F30" s="3">
        <f>D30+2.63</f>
        <v>5.8449999999999962</v>
      </c>
      <c r="G30" s="3">
        <f t="shared" si="1"/>
        <v>1.344349999999999</v>
      </c>
      <c r="H30" s="3">
        <f xml:space="preserve"> 0.01*F30*C30</f>
        <v>1.344349999999999</v>
      </c>
      <c r="I30">
        <v>0</v>
      </c>
      <c r="J30" s="3">
        <f>H30+I30</f>
        <v>1.344349999999999</v>
      </c>
      <c r="K30" s="3">
        <f t="shared" si="3"/>
        <v>0.20736665770452378</v>
      </c>
      <c r="L30" s="3">
        <f>K30*J30</f>
        <v>0.27877336628507637</v>
      </c>
      <c r="M30" s="3">
        <v>0</v>
      </c>
      <c r="N30" s="3">
        <f t="shared" si="4"/>
        <v>0</v>
      </c>
    </row>
    <row r="31" spans="1:14" x14ac:dyDescent="0.25">
      <c r="A31">
        <f t="shared" si="2"/>
        <v>2041</v>
      </c>
      <c r="B31">
        <v>0</v>
      </c>
      <c r="C31">
        <f>C30-I31</f>
        <v>21</v>
      </c>
      <c r="D31" s="3">
        <f t="shared" si="6"/>
        <v>3.2149999999999963</v>
      </c>
      <c r="E31" s="3">
        <f>(2*2.57+3*2.6+3*2.62+3*2.65+5*2.67 + 5*2.68) / C31</f>
        <v>2.6428571428571428</v>
      </c>
      <c r="F31" s="3">
        <f>D31+2.63</f>
        <v>5.8449999999999962</v>
      </c>
      <c r="G31" s="3">
        <f t="shared" si="1"/>
        <v>1.2274499999999993</v>
      </c>
      <c r="H31" s="3">
        <f xml:space="preserve"> 0.01*F31*C31</f>
        <v>1.2274499999999993</v>
      </c>
      <c r="I31">
        <v>2</v>
      </c>
      <c r="J31" s="3">
        <f>H31+I31</f>
        <v>3.2274499999999993</v>
      </c>
      <c r="K31" s="3">
        <f t="shared" si="3"/>
        <v>0.19562887541181692</v>
      </c>
      <c r="L31" s="3">
        <f>K31*J31</f>
        <v>0.63138241394786843</v>
      </c>
      <c r="M31" s="3">
        <v>0</v>
      </c>
      <c r="N31" s="3">
        <f t="shared" si="4"/>
        <v>0</v>
      </c>
    </row>
    <row r="32" spans="1:14" x14ac:dyDescent="0.25">
      <c r="A32">
        <f t="shared" si="2"/>
        <v>2042</v>
      </c>
      <c r="B32">
        <v>0</v>
      </c>
      <c r="C32">
        <f>C31-I32</f>
        <v>21</v>
      </c>
      <c r="D32" s="3">
        <f t="shared" si="6"/>
        <v>3.2149999999999963</v>
      </c>
      <c r="E32" s="3">
        <f>(2*2.57+3*2.6+3*2.62+3*2.65+5*2.67 + 5*2.68) / C32</f>
        <v>2.6428571428571428</v>
      </c>
      <c r="F32" s="3">
        <f>D32+2.63</f>
        <v>5.8449999999999962</v>
      </c>
      <c r="G32" s="3">
        <f t="shared" si="1"/>
        <v>1.2274499999999993</v>
      </c>
      <c r="H32" s="3">
        <f xml:space="preserve"> 0.01*F32*C32</f>
        <v>1.2274499999999993</v>
      </c>
      <c r="I32">
        <v>0</v>
      </c>
      <c r="J32" s="3">
        <f>H32+I32</f>
        <v>1.2274499999999993</v>
      </c>
      <c r="K32" s="3">
        <f t="shared" si="3"/>
        <v>0.18455549854800643</v>
      </c>
      <c r="L32" s="3">
        <f>K32*J32</f>
        <v>0.22653264669275036</v>
      </c>
      <c r="M32" s="3">
        <v>0</v>
      </c>
      <c r="N32" s="3">
        <f t="shared" si="4"/>
        <v>0</v>
      </c>
    </row>
    <row r="33" spans="1:14" x14ac:dyDescent="0.25">
      <c r="A33">
        <f t="shared" si="2"/>
        <v>2043</v>
      </c>
      <c r="B33">
        <v>0</v>
      </c>
      <c r="C33">
        <f>C32-I33</f>
        <v>19</v>
      </c>
      <c r="D33" s="3">
        <f t="shared" si="6"/>
        <v>3.2149999999999963</v>
      </c>
      <c r="E33" s="3">
        <f>(3*2.6+3*2.62+3*2.65+5*2.67 + 5*2.68) / C33</f>
        <v>2.6505263157894738</v>
      </c>
      <c r="F33" s="3">
        <f>D33+2.63</f>
        <v>5.8449999999999962</v>
      </c>
      <c r="G33" s="3">
        <f t="shared" si="1"/>
        <v>1.1105499999999993</v>
      </c>
      <c r="H33" s="3">
        <f xml:space="preserve"> 0.01*F33*C33</f>
        <v>1.1105499999999993</v>
      </c>
      <c r="I33">
        <v>2</v>
      </c>
      <c r="J33" s="3">
        <f>H33+I33</f>
        <v>3.110549999999999</v>
      </c>
      <c r="K33" s="3">
        <f t="shared" si="3"/>
        <v>0.17410891910819506</v>
      </c>
      <c r="L33" s="3">
        <f>K33*J33</f>
        <v>0.541574498331996</v>
      </c>
      <c r="M33" s="3">
        <v>0</v>
      </c>
      <c r="N33" s="3">
        <f t="shared" si="4"/>
        <v>0</v>
      </c>
    </row>
    <row r="34" spans="1:14" x14ac:dyDescent="0.25">
      <c r="A34">
        <f t="shared" si="2"/>
        <v>2044</v>
      </c>
      <c r="B34">
        <v>0</v>
      </c>
      <c r="C34">
        <f>C33-I34</f>
        <v>19</v>
      </c>
      <c r="D34" s="3">
        <f t="shared" si="6"/>
        <v>3.2149999999999963</v>
      </c>
      <c r="E34" s="3">
        <f>(3*2.6+3*2.62+3*2.65+5*2.67 + 5*2.68) / C34</f>
        <v>2.6505263157894738</v>
      </c>
      <c r="F34" s="3">
        <f>D34+2.63</f>
        <v>5.8449999999999962</v>
      </c>
      <c r="G34" s="3">
        <f t="shared" si="1"/>
        <v>1.1105499999999993</v>
      </c>
      <c r="H34" s="3">
        <f xml:space="preserve"> 0.01*F34*C34</f>
        <v>1.1105499999999993</v>
      </c>
      <c r="I34">
        <v>0</v>
      </c>
      <c r="J34" s="3">
        <f>H34+I34</f>
        <v>1.1105499999999993</v>
      </c>
      <c r="K34" s="3">
        <f t="shared" si="3"/>
        <v>0.1642536578509948</v>
      </c>
      <c r="L34" s="3">
        <f>K34*J34</f>
        <v>0.18241189972642216</v>
      </c>
      <c r="M34" s="3">
        <v>0</v>
      </c>
      <c r="N34" s="3">
        <f t="shared" si="4"/>
        <v>0</v>
      </c>
    </row>
    <row r="35" spans="1:14" x14ac:dyDescent="0.25">
      <c r="A35">
        <f t="shared" si="2"/>
        <v>2045</v>
      </c>
      <c r="B35">
        <v>0</v>
      </c>
      <c r="C35">
        <f>C34-I35</f>
        <v>16</v>
      </c>
      <c r="D35" s="3">
        <f t="shared" si="6"/>
        <v>3.2149999999999963</v>
      </c>
      <c r="E35" s="3">
        <f>(3*2.62+3*2.65+5*2.67 + 5*2.68) / C35</f>
        <v>2.6599999999999997</v>
      </c>
      <c r="F35" s="3">
        <f>D35+2.63</f>
        <v>5.8449999999999962</v>
      </c>
      <c r="G35" s="3">
        <f t="shared" si="1"/>
        <v>0.93519999999999937</v>
      </c>
      <c r="H35" s="3">
        <f xml:space="preserve"> 0.01*F35*C35</f>
        <v>0.93519999999999937</v>
      </c>
      <c r="I35">
        <v>3</v>
      </c>
      <c r="J35" s="3">
        <f>H35+I35</f>
        <v>3.9351999999999991</v>
      </c>
      <c r="K35" s="3">
        <f t="shared" si="3"/>
        <v>0.1549562438019971</v>
      </c>
      <c r="L35" s="3">
        <f>K35*J35</f>
        <v>0.60978381060961884</v>
      </c>
      <c r="M35" s="3">
        <v>0</v>
      </c>
      <c r="N35" s="3">
        <f t="shared" si="4"/>
        <v>0</v>
      </c>
    </row>
    <row r="36" spans="1:14" x14ac:dyDescent="0.25">
      <c r="A36">
        <f t="shared" si="2"/>
        <v>2046</v>
      </c>
      <c r="B36">
        <v>0</v>
      </c>
      <c r="C36">
        <f>C35-I36</f>
        <v>16</v>
      </c>
      <c r="D36" s="3">
        <f t="shared" si="6"/>
        <v>3.2149999999999963</v>
      </c>
      <c r="E36" s="3">
        <f>(3*2.62+3*2.65+5*2.67 + 5*2.68) / C36</f>
        <v>2.6599999999999997</v>
      </c>
      <c r="F36" s="3">
        <f>D36+2.63</f>
        <v>5.8449999999999962</v>
      </c>
      <c r="G36" s="3">
        <f t="shared" si="1"/>
        <v>0.93519999999999937</v>
      </c>
      <c r="H36" s="3">
        <f xml:space="preserve"> 0.01*F36*C36</f>
        <v>0.93519999999999937</v>
      </c>
      <c r="I36">
        <v>0</v>
      </c>
      <c r="J36" s="3">
        <f>H36+I36</f>
        <v>0.93519999999999937</v>
      </c>
      <c r="K36" s="3">
        <f t="shared" si="3"/>
        <v>0.14618510057782885</v>
      </c>
      <c r="L36" s="3">
        <f>K36*J36</f>
        <v>0.13671230606038545</v>
      </c>
      <c r="M36" s="3">
        <v>0</v>
      </c>
      <c r="N36" s="3">
        <f t="shared" si="4"/>
        <v>0</v>
      </c>
    </row>
    <row r="37" spans="1:14" x14ac:dyDescent="0.25">
      <c r="A37">
        <f t="shared" si="2"/>
        <v>2047</v>
      </c>
      <c r="B37">
        <v>0</v>
      </c>
      <c r="C37">
        <f>C36-I37</f>
        <v>13</v>
      </c>
      <c r="D37" s="3">
        <f t="shared" si="6"/>
        <v>3.2149999999999963</v>
      </c>
      <c r="E37" s="3">
        <f>(3*2.65+5*2.67 + 5*2.68) / C37</f>
        <v>2.6692307692307691</v>
      </c>
      <c r="F37" s="3">
        <f>D37+2.63</f>
        <v>5.8449999999999962</v>
      </c>
      <c r="G37" s="3">
        <f t="shared" si="1"/>
        <v>0.75984999999999947</v>
      </c>
      <c r="H37" s="3">
        <f xml:space="preserve"> 0.01*F37*C37</f>
        <v>0.75984999999999947</v>
      </c>
      <c r="I37">
        <v>3</v>
      </c>
      <c r="J37" s="3">
        <f>H37+I37</f>
        <v>3.7598499999999992</v>
      </c>
      <c r="K37" s="3">
        <f t="shared" si="3"/>
        <v>0.13791043914472143</v>
      </c>
      <c r="L37" s="3">
        <f>K37*J37</f>
        <v>0.51852256461828072</v>
      </c>
      <c r="M37" s="3">
        <v>0</v>
      </c>
      <c r="N37" s="3">
        <f t="shared" si="4"/>
        <v>0</v>
      </c>
    </row>
    <row r="38" spans="1:14" x14ac:dyDescent="0.25">
      <c r="A38">
        <f t="shared" si="2"/>
        <v>2048</v>
      </c>
      <c r="B38">
        <v>0</v>
      </c>
      <c r="C38">
        <f>C37-I38</f>
        <v>13</v>
      </c>
      <c r="D38" s="3">
        <f t="shared" si="6"/>
        <v>3.2149999999999963</v>
      </c>
      <c r="E38" s="3">
        <f>(3*2.65+5*2.67 + 5*2.68) / C38</f>
        <v>2.6692307692307691</v>
      </c>
      <c r="F38" s="3">
        <f>D38+2.63</f>
        <v>5.8449999999999962</v>
      </c>
      <c r="G38" s="3">
        <f t="shared" si="1"/>
        <v>0.75984999999999947</v>
      </c>
      <c r="H38" s="3">
        <f xml:space="preserve"> 0.01*F38*C38</f>
        <v>0.75984999999999947</v>
      </c>
      <c r="I38">
        <v>0</v>
      </c>
      <c r="J38" s="3">
        <f>H38+I38</f>
        <v>0.75984999999999947</v>
      </c>
      <c r="K38" s="3">
        <f t="shared" si="3"/>
        <v>0.13010415664737363</v>
      </c>
      <c r="L38" s="3">
        <f>K38*J38</f>
        <v>9.8859643428506783E-2</v>
      </c>
      <c r="M38" s="3">
        <v>0</v>
      </c>
      <c r="N38" s="3">
        <f t="shared" si="4"/>
        <v>0</v>
      </c>
    </row>
    <row r="39" spans="1:14" x14ac:dyDescent="0.25">
      <c r="A39">
        <f t="shared" si="2"/>
        <v>2049</v>
      </c>
      <c r="B39">
        <v>0</v>
      </c>
      <c r="C39">
        <f>C38-I39</f>
        <v>10</v>
      </c>
      <c r="D39" s="3">
        <f t="shared" si="6"/>
        <v>3.2149999999999963</v>
      </c>
      <c r="E39" s="3">
        <f>(5*2.67 + 5*2.68) / C39</f>
        <v>2.6749999999999998</v>
      </c>
      <c r="F39" s="3">
        <f>D39+2.63</f>
        <v>5.8449999999999962</v>
      </c>
      <c r="G39" s="3">
        <f t="shared" si="1"/>
        <v>0.58449999999999958</v>
      </c>
      <c r="H39" s="3">
        <f xml:space="preserve"> 0.01*F39*C39</f>
        <v>0.58449999999999958</v>
      </c>
      <c r="I39">
        <v>3</v>
      </c>
      <c r="J39" s="3">
        <f>H39+I39</f>
        <v>3.5844999999999994</v>
      </c>
      <c r="K39" s="3">
        <f t="shared" si="3"/>
        <v>0.12273974096450568</v>
      </c>
      <c r="L39" s="3">
        <f>K39*J39</f>
        <v>0.43996060148727056</v>
      </c>
      <c r="M39" s="3">
        <v>0</v>
      </c>
      <c r="N39" s="3">
        <f t="shared" si="4"/>
        <v>0</v>
      </c>
    </row>
    <row r="40" spans="1:14" x14ac:dyDescent="0.25">
      <c r="A40">
        <f t="shared" si="2"/>
        <v>2050</v>
      </c>
      <c r="B40">
        <v>0</v>
      </c>
      <c r="C40">
        <f>C39-I40</f>
        <v>10</v>
      </c>
      <c r="D40" s="3">
        <f t="shared" si="6"/>
        <v>3.2149999999999963</v>
      </c>
      <c r="E40" s="3">
        <f>(5*2.67 + 5*2.68) / C40</f>
        <v>2.6749999999999998</v>
      </c>
      <c r="F40" s="3">
        <f>D40+2.63</f>
        <v>5.8449999999999962</v>
      </c>
      <c r="G40" s="3">
        <f t="shared" si="1"/>
        <v>0.58449999999999958</v>
      </c>
      <c r="H40" s="3">
        <f xml:space="preserve"> 0.01*F40*C40</f>
        <v>0.58449999999999958</v>
      </c>
      <c r="I40">
        <v>0</v>
      </c>
      <c r="J40" s="3">
        <f>H40+I40</f>
        <v>0.58449999999999958</v>
      </c>
      <c r="K40" s="3">
        <f t="shared" si="3"/>
        <v>0.11579218066695081</v>
      </c>
      <c r="L40" s="3">
        <f>K40*J40</f>
        <v>6.7680529599832701E-2</v>
      </c>
      <c r="M40" s="3">
        <v>0</v>
      </c>
      <c r="N40" s="3">
        <f t="shared" si="4"/>
        <v>0</v>
      </c>
    </row>
    <row r="41" spans="1:14" x14ac:dyDescent="0.25">
      <c r="A41">
        <f t="shared" si="2"/>
        <v>2051</v>
      </c>
      <c r="B41">
        <v>0</v>
      </c>
      <c r="C41">
        <f>C40-I41</f>
        <v>5</v>
      </c>
      <c r="D41" s="3">
        <f t="shared" si="6"/>
        <v>3.2149999999999963</v>
      </c>
      <c r="E41" s="3">
        <f>(5*2.68) / C41</f>
        <v>2.68</v>
      </c>
      <c r="F41" s="3">
        <f>D41+2.63</f>
        <v>5.8449999999999962</v>
      </c>
      <c r="G41" s="3">
        <f t="shared" si="1"/>
        <v>0.29224999999999979</v>
      </c>
      <c r="H41" s="3">
        <f xml:space="preserve"> 0.01*F41*C41</f>
        <v>0.29224999999999979</v>
      </c>
      <c r="I41">
        <v>5</v>
      </c>
      <c r="J41" s="3">
        <f>H41+I41</f>
        <v>5.2922500000000001</v>
      </c>
      <c r="K41" s="3">
        <f t="shared" si="3"/>
        <v>0.10923788007247873</v>
      </c>
      <c r="L41" s="3">
        <f>K41*J41</f>
        <v>0.57811417081357552</v>
      </c>
      <c r="M41" s="3">
        <v>0</v>
      </c>
      <c r="N41" s="3">
        <f t="shared" si="4"/>
        <v>0</v>
      </c>
    </row>
    <row r="42" spans="1:14" x14ac:dyDescent="0.25">
      <c r="A42">
        <f t="shared" si="2"/>
        <v>2052</v>
      </c>
      <c r="B42">
        <v>0</v>
      </c>
      <c r="C42">
        <f>C41-I42</f>
        <v>5</v>
      </c>
      <c r="D42" s="3">
        <f t="shared" si="6"/>
        <v>3.2149999999999963</v>
      </c>
      <c r="E42" s="3">
        <f>(5*2.68) / C42</f>
        <v>2.68</v>
      </c>
      <c r="F42" s="3">
        <f>D42+2.63</f>
        <v>5.8449999999999962</v>
      </c>
      <c r="G42" s="3">
        <f t="shared" si="1"/>
        <v>0.29224999999999979</v>
      </c>
      <c r="H42" s="3">
        <f xml:space="preserve"> 0.01*F42*C42</f>
        <v>0.29224999999999979</v>
      </c>
      <c r="I42">
        <v>0</v>
      </c>
      <c r="J42" s="3">
        <f>H42+I42</f>
        <v>0.29224999999999979</v>
      </c>
      <c r="K42" s="3">
        <f t="shared" si="3"/>
        <v>0.10305457910885614</v>
      </c>
      <c r="L42" s="3">
        <f>K42*J42</f>
        <v>3.0117700744563186E-2</v>
      </c>
      <c r="M42" s="3">
        <v>0</v>
      </c>
      <c r="N42" s="3">
        <f t="shared" si="4"/>
        <v>0</v>
      </c>
    </row>
    <row r="43" spans="1:14" x14ac:dyDescent="0.25">
      <c r="A43">
        <f t="shared" si="2"/>
        <v>2053</v>
      </c>
      <c r="B43">
        <v>0</v>
      </c>
      <c r="C43">
        <f>C42-I43</f>
        <v>0</v>
      </c>
      <c r="D43" s="3">
        <f t="shared" si="6"/>
        <v>3.2149999999999963</v>
      </c>
      <c r="E43" s="3">
        <v>2.68</v>
      </c>
      <c r="F43" s="3">
        <f>D43+2.63</f>
        <v>5.8449999999999962</v>
      </c>
      <c r="G43" s="3">
        <f t="shared" si="1"/>
        <v>0</v>
      </c>
      <c r="H43" s="3">
        <f xml:space="preserve"> 0.01*F43*C43</f>
        <v>0</v>
      </c>
      <c r="I43">
        <v>5</v>
      </c>
      <c r="J43" s="3">
        <f>H43+I43</f>
        <v>5</v>
      </c>
      <c r="K43" s="3">
        <f t="shared" si="3"/>
        <v>9.7221277712978449E-2</v>
      </c>
      <c r="L43" s="3">
        <f>K43*J43</f>
        <v>0.48610638856489224</v>
      </c>
      <c r="M43" s="3">
        <v>0</v>
      </c>
      <c r="N43" s="3">
        <f t="shared" si="4"/>
        <v>0</v>
      </c>
    </row>
    <row r="45" spans="1:14" s="1" customFormat="1" x14ac:dyDescent="0.25">
      <c r="A45" s="1" t="s">
        <v>37</v>
      </c>
      <c r="C45" s="1">
        <f>SUM(N3:N43)</f>
        <v>19.54602808452626</v>
      </c>
    </row>
    <row r="46" spans="1:14" s="1" customFormat="1" x14ac:dyDescent="0.25">
      <c r="A46" s="1" t="s">
        <v>36</v>
      </c>
      <c r="C46" s="1">
        <f>SUM(L3:L43)</f>
        <v>12.822010091496772</v>
      </c>
    </row>
    <row r="47" spans="1:14" s="1" customFormat="1" x14ac:dyDescent="0.25">
      <c r="A47" s="1" t="s">
        <v>26</v>
      </c>
      <c r="C47" s="1">
        <f>100*(C45 - C46) / C45</f>
        <v>34.400943066037037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2" sqref="A32"/>
    </sheetView>
  </sheetViews>
  <sheetFormatPr defaultRowHeight="15" x14ac:dyDescent="0.25"/>
  <sheetData>
    <row r="1" spans="1:5" x14ac:dyDescent="0.25">
      <c r="A1" t="s">
        <v>1</v>
      </c>
    </row>
    <row r="2" spans="1:5" x14ac:dyDescent="0.25">
      <c r="A2" t="s">
        <v>2</v>
      </c>
      <c r="B2">
        <v>0.46</v>
      </c>
      <c r="D2">
        <v>1</v>
      </c>
      <c r="E2">
        <f>B2</f>
        <v>0.46</v>
      </c>
    </row>
    <row r="3" spans="1:5" x14ac:dyDescent="0.25">
      <c r="A3" t="s">
        <v>3</v>
      </c>
      <c r="B3">
        <v>0.59</v>
      </c>
      <c r="D3">
        <f>D2+1</f>
        <v>2</v>
      </c>
      <c r="E3">
        <f>D3*B3 - D2*B2</f>
        <v>0.72</v>
      </c>
    </row>
    <row r="4" spans="1:5" x14ac:dyDescent="0.25">
      <c r="A4" t="s">
        <v>4</v>
      </c>
      <c r="B4">
        <v>0.74</v>
      </c>
      <c r="D4">
        <f t="shared" ref="D4:D21" si="0">D3+1</f>
        <v>3</v>
      </c>
      <c r="E4">
        <f t="shared" ref="E4:E21" si="1">D4*B4 - D3*B3</f>
        <v>1.0399999999999998</v>
      </c>
    </row>
    <row r="5" spans="1:5" x14ac:dyDescent="0.25">
      <c r="A5" t="s">
        <v>5</v>
      </c>
      <c r="B5">
        <v>0.9</v>
      </c>
      <c r="D5">
        <f t="shared" si="0"/>
        <v>4</v>
      </c>
      <c r="E5">
        <f t="shared" si="1"/>
        <v>1.3800000000000003</v>
      </c>
    </row>
    <row r="6" spans="1:5" x14ac:dyDescent="0.25">
      <c r="A6" t="s">
        <v>6</v>
      </c>
      <c r="B6">
        <v>1.08</v>
      </c>
      <c r="D6">
        <f t="shared" si="0"/>
        <v>5</v>
      </c>
      <c r="E6">
        <f t="shared" si="1"/>
        <v>1.8000000000000003</v>
      </c>
    </row>
    <row r="7" spans="1:5" x14ac:dyDescent="0.25">
      <c r="A7" t="s">
        <v>7</v>
      </c>
      <c r="B7">
        <v>1.26</v>
      </c>
      <c r="D7">
        <f t="shared" si="0"/>
        <v>6</v>
      </c>
      <c r="E7">
        <f t="shared" si="1"/>
        <v>2.16</v>
      </c>
    </row>
    <row r="8" spans="1:5" x14ac:dyDescent="0.25">
      <c r="A8" t="s">
        <v>8</v>
      </c>
      <c r="B8">
        <v>1.43</v>
      </c>
      <c r="D8">
        <f t="shared" si="0"/>
        <v>7</v>
      </c>
      <c r="E8">
        <f t="shared" si="1"/>
        <v>2.4499999999999993</v>
      </c>
    </row>
    <row r="9" spans="1:5" x14ac:dyDescent="0.25">
      <c r="A9" t="s">
        <v>9</v>
      </c>
      <c r="B9">
        <v>1.59</v>
      </c>
      <c r="D9">
        <f t="shared" si="0"/>
        <v>8</v>
      </c>
      <c r="E9">
        <f t="shared" si="1"/>
        <v>2.7100000000000009</v>
      </c>
    </row>
    <row r="10" spans="1:5" x14ac:dyDescent="0.25">
      <c r="A10" t="s">
        <v>10</v>
      </c>
      <c r="B10">
        <v>1.73</v>
      </c>
      <c r="D10">
        <f t="shared" si="0"/>
        <v>9</v>
      </c>
      <c r="E10">
        <f t="shared" si="1"/>
        <v>2.8499999999999996</v>
      </c>
    </row>
    <row r="11" spans="1:5" x14ac:dyDescent="0.25">
      <c r="A11" t="s">
        <v>11</v>
      </c>
      <c r="B11">
        <v>1.85</v>
      </c>
      <c r="D11">
        <f t="shared" si="0"/>
        <v>10</v>
      </c>
      <c r="E11">
        <f t="shared" si="1"/>
        <v>2.9299999999999997</v>
      </c>
    </row>
    <row r="12" spans="1:5" x14ac:dyDescent="0.25">
      <c r="A12">
        <v>11</v>
      </c>
      <c r="B12">
        <f>(B11+B13)/2</f>
        <v>1.9550000000000001</v>
      </c>
      <c r="D12">
        <f t="shared" si="0"/>
        <v>11</v>
      </c>
      <c r="E12">
        <f t="shared" si="1"/>
        <v>3.0050000000000026</v>
      </c>
    </row>
    <row r="13" spans="1:5" x14ac:dyDescent="0.25">
      <c r="A13" t="s">
        <v>12</v>
      </c>
      <c r="B13">
        <v>2.06</v>
      </c>
      <c r="D13">
        <f t="shared" si="0"/>
        <v>12</v>
      </c>
      <c r="E13">
        <f t="shared" si="1"/>
        <v>3.2149999999999963</v>
      </c>
    </row>
    <row r="14" spans="1:5" x14ac:dyDescent="0.25">
      <c r="A14">
        <v>13</v>
      </c>
      <c r="B14">
        <f>B13 + (B16  - B13) /3</f>
        <v>2.1266666666666665</v>
      </c>
      <c r="D14">
        <f t="shared" si="0"/>
        <v>13</v>
      </c>
      <c r="E14">
        <f t="shared" si="1"/>
        <v>2.9266666666666659</v>
      </c>
    </row>
    <row r="15" spans="1:5" x14ac:dyDescent="0.25">
      <c r="A15">
        <v>14</v>
      </c>
      <c r="B15">
        <f>B14 + (B16  - B13) /3</f>
        <v>2.1933333333333329</v>
      </c>
      <c r="D15">
        <f t="shared" si="0"/>
        <v>14</v>
      </c>
      <c r="E15">
        <f t="shared" si="1"/>
        <v>3.0599999999999952</v>
      </c>
    </row>
    <row r="16" spans="1:5" x14ac:dyDescent="0.25">
      <c r="A16" t="s">
        <v>13</v>
      </c>
      <c r="B16">
        <v>2.2599999999999998</v>
      </c>
      <c r="D16">
        <f t="shared" si="0"/>
        <v>15</v>
      </c>
      <c r="E16">
        <f t="shared" si="1"/>
        <v>3.1933333333333387</v>
      </c>
    </row>
    <row r="17" spans="1:5" x14ac:dyDescent="0.25">
      <c r="A17">
        <v>16</v>
      </c>
      <c r="B17">
        <f>B16 + (B21-B16) / 5</f>
        <v>2.286</v>
      </c>
      <c r="D17">
        <f t="shared" si="0"/>
        <v>16</v>
      </c>
      <c r="E17">
        <f t="shared" si="1"/>
        <v>2.6760000000000019</v>
      </c>
    </row>
    <row r="18" spans="1:5" x14ac:dyDescent="0.25">
      <c r="A18">
        <v>17</v>
      </c>
      <c r="B18">
        <f>B17 + (B21-B16) / 5</f>
        <v>2.3120000000000003</v>
      </c>
      <c r="D18">
        <f t="shared" si="0"/>
        <v>17</v>
      </c>
      <c r="E18">
        <f t="shared" si="1"/>
        <v>2.7280000000000015</v>
      </c>
    </row>
    <row r="19" spans="1:5" x14ac:dyDescent="0.25">
      <c r="A19">
        <v>18</v>
      </c>
      <c r="B19">
        <f>B18 + (B21-B16) / 5</f>
        <v>2.3380000000000005</v>
      </c>
      <c r="D19">
        <f t="shared" si="0"/>
        <v>18</v>
      </c>
      <c r="E19">
        <f t="shared" si="1"/>
        <v>2.7800000000000082</v>
      </c>
    </row>
    <row r="20" spans="1:5" x14ac:dyDescent="0.25">
      <c r="A20">
        <v>19</v>
      </c>
      <c r="B20">
        <f>B19 + (B21-B16) / 5</f>
        <v>2.3640000000000008</v>
      </c>
      <c r="D20">
        <f t="shared" si="0"/>
        <v>19</v>
      </c>
      <c r="E20">
        <f t="shared" si="1"/>
        <v>2.8320000000000007</v>
      </c>
    </row>
    <row r="21" spans="1:5" x14ac:dyDescent="0.25">
      <c r="A21" t="s">
        <v>14</v>
      </c>
      <c r="B21">
        <v>2.39</v>
      </c>
      <c r="D21">
        <f t="shared" si="0"/>
        <v>20</v>
      </c>
      <c r="E21">
        <f t="shared" si="1"/>
        <v>2.8839999999999932</v>
      </c>
    </row>
    <row r="22" spans="1:5" x14ac:dyDescent="0.25">
      <c r="A22" t="s">
        <v>15</v>
      </c>
      <c r="B22">
        <v>2.4300000000000002</v>
      </c>
    </row>
    <row r="23" spans="1:5" x14ac:dyDescent="0.25">
      <c r="A23" t="s">
        <v>16</v>
      </c>
      <c r="B23">
        <v>2.44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3" sqref="I3:I12"/>
    </sheetView>
  </sheetViews>
  <sheetFormatPr defaultRowHeight="15" x14ac:dyDescent="0.25"/>
  <cols>
    <col min="3" max="3" width="14.140625" customWidth="1"/>
    <col min="6" max="6" width="21" customWidth="1"/>
    <col min="7" max="7" width="22.140625" customWidth="1"/>
    <col min="8" max="8" width="13.85546875" customWidth="1"/>
  </cols>
  <sheetData>
    <row r="1" spans="1:9" x14ac:dyDescent="0.25">
      <c r="A1" s="1"/>
      <c r="B1" s="1" t="s">
        <v>20</v>
      </c>
      <c r="C1" s="1" t="s">
        <v>27</v>
      </c>
      <c r="D1" s="1" t="s">
        <v>28</v>
      </c>
      <c r="E1" s="1"/>
      <c r="F1" s="1" t="s">
        <v>29</v>
      </c>
      <c r="G1" s="1" t="s">
        <v>30</v>
      </c>
      <c r="H1" s="1" t="s">
        <v>32</v>
      </c>
      <c r="I1" s="1" t="s">
        <v>31</v>
      </c>
    </row>
    <row r="2" spans="1:9" x14ac:dyDescent="0.25">
      <c r="A2" s="5">
        <v>2012</v>
      </c>
      <c r="B2" s="1"/>
      <c r="C2" s="1"/>
      <c r="D2" s="1"/>
      <c r="E2" s="1"/>
      <c r="F2" s="1"/>
      <c r="G2" s="2">
        <v>25</v>
      </c>
      <c r="H2" s="1"/>
    </row>
    <row r="3" spans="1:9" x14ac:dyDescent="0.25">
      <c r="A3" s="6">
        <f>A2+1</f>
        <v>2013</v>
      </c>
      <c r="B3">
        <v>0.46</v>
      </c>
      <c r="C3" s="4">
        <v>0.75</v>
      </c>
      <c r="D3" s="4">
        <f>C3+1.75</f>
        <v>2.5</v>
      </c>
      <c r="E3" s="4"/>
      <c r="F3" s="4">
        <v>3.1</v>
      </c>
      <c r="G3" s="4">
        <f xml:space="preserve"> (1 + 0.01*D3)*G2 - F3</f>
        <v>22.524999999999995</v>
      </c>
      <c r="H3">
        <f>0.01*D3*G2</f>
        <v>0.625</v>
      </c>
      <c r="I3" s="4">
        <f>F3-H3</f>
        <v>2.4750000000000001</v>
      </c>
    </row>
    <row r="4" spans="1:9" x14ac:dyDescent="0.25">
      <c r="A4" s="6">
        <f t="shared" ref="A4:A12" si="0">A3+1</f>
        <v>2014</v>
      </c>
      <c r="B4">
        <v>0.72</v>
      </c>
      <c r="C4" s="4">
        <f xml:space="preserve"> C3+(B4-B3)</f>
        <v>1.01</v>
      </c>
      <c r="D4" s="4">
        <f t="shared" ref="D4:D12" si="1">C4+1.75</f>
        <v>2.76</v>
      </c>
      <c r="E4" s="4"/>
      <c r="F4" s="4">
        <v>3.1</v>
      </c>
      <c r="G4" s="4">
        <f t="shared" ref="G4:G12" si="2" xml:space="preserve"> (1 + 0.01*D4)*G3 - F4</f>
        <v>20.046689999999995</v>
      </c>
      <c r="H4">
        <f t="shared" ref="H4:H12" si="3">0.01*D4*G3</f>
        <v>0.62168999999999985</v>
      </c>
      <c r="I4" s="4">
        <f t="shared" ref="I4:I12" si="4">F4-H4</f>
        <v>2.4783100000000005</v>
      </c>
    </row>
    <row r="5" spans="1:9" x14ac:dyDescent="0.25">
      <c r="A5" s="6">
        <f t="shared" si="0"/>
        <v>2015</v>
      </c>
      <c r="B5">
        <v>1.0399999999999998</v>
      </c>
      <c r="C5" s="4">
        <f t="shared" ref="C5:C12" si="5" xml:space="preserve"> C4+(B5-B4)</f>
        <v>1.3299999999999998</v>
      </c>
      <c r="D5" s="4">
        <f t="shared" si="1"/>
        <v>3.08</v>
      </c>
      <c r="E5" s="4"/>
      <c r="F5" s="4">
        <v>3.1</v>
      </c>
      <c r="G5" s="4">
        <f t="shared" si="2"/>
        <v>17.56412805199999</v>
      </c>
      <c r="H5">
        <f t="shared" si="3"/>
        <v>0.6174380519999999</v>
      </c>
      <c r="I5" s="4">
        <f t="shared" si="4"/>
        <v>2.4825619480000003</v>
      </c>
    </row>
    <row r="6" spans="1:9" x14ac:dyDescent="0.25">
      <c r="A6" s="6">
        <f t="shared" si="0"/>
        <v>2016</v>
      </c>
      <c r="B6">
        <v>1.3800000000000003</v>
      </c>
      <c r="C6" s="4">
        <f t="shared" si="5"/>
        <v>1.6700000000000004</v>
      </c>
      <c r="D6" s="4">
        <f t="shared" si="1"/>
        <v>3.4200000000000004</v>
      </c>
      <c r="E6" s="4"/>
      <c r="F6" s="4">
        <v>3.1</v>
      </c>
      <c r="G6" s="4">
        <f t="shared" si="2"/>
        <v>15.06482123137839</v>
      </c>
      <c r="H6">
        <f t="shared" si="3"/>
        <v>0.60069317937839972</v>
      </c>
      <c r="I6" s="4">
        <f t="shared" si="4"/>
        <v>2.4993068206216003</v>
      </c>
    </row>
    <row r="7" spans="1:9" x14ac:dyDescent="0.25">
      <c r="A7" s="6">
        <f t="shared" si="0"/>
        <v>2017</v>
      </c>
      <c r="B7">
        <v>1.8000000000000003</v>
      </c>
      <c r="C7" s="4">
        <f t="shared" si="5"/>
        <v>2.0900000000000003</v>
      </c>
      <c r="D7" s="4">
        <f t="shared" si="1"/>
        <v>3.8400000000000003</v>
      </c>
      <c r="E7" s="4"/>
      <c r="F7" s="4">
        <v>3.1</v>
      </c>
      <c r="G7" s="4">
        <f t="shared" si="2"/>
        <v>12.54331036666332</v>
      </c>
      <c r="H7">
        <f t="shared" si="3"/>
        <v>0.57848913528493029</v>
      </c>
      <c r="I7" s="4">
        <f t="shared" si="4"/>
        <v>2.5215108647150699</v>
      </c>
    </row>
    <row r="8" spans="1:9" x14ac:dyDescent="0.25">
      <c r="A8" s="6">
        <f t="shared" si="0"/>
        <v>2018</v>
      </c>
      <c r="B8">
        <v>2.16</v>
      </c>
      <c r="C8" s="4">
        <f t="shared" si="5"/>
        <v>2.4500000000000002</v>
      </c>
      <c r="D8" s="4">
        <f t="shared" si="1"/>
        <v>4.2</v>
      </c>
      <c r="E8" s="4"/>
      <c r="F8" s="4">
        <v>3.1</v>
      </c>
      <c r="G8" s="4">
        <f t="shared" si="2"/>
        <v>9.970129402063181</v>
      </c>
      <c r="H8">
        <f t="shared" si="3"/>
        <v>0.52681903539985953</v>
      </c>
      <c r="I8" s="4">
        <f t="shared" si="4"/>
        <v>2.5731809646001405</v>
      </c>
    </row>
    <row r="9" spans="1:9" x14ac:dyDescent="0.25">
      <c r="A9" s="6">
        <f t="shared" si="0"/>
        <v>2019</v>
      </c>
      <c r="B9">
        <v>2.4499999999999993</v>
      </c>
      <c r="C9" s="4">
        <f t="shared" si="5"/>
        <v>2.7399999999999993</v>
      </c>
      <c r="D9" s="4">
        <f t="shared" si="1"/>
        <v>4.4899999999999993</v>
      </c>
      <c r="E9" s="4"/>
      <c r="F9" s="4">
        <v>3.1</v>
      </c>
      <c r="G9" s="4">
        <f t="shared" si="2"/>
        <v>7.3177882122158184</v>
      </c>
      <c r="H9">
        <f t="shared" si="3"/>
        <v>0.44765881015263675</v>
      </c>
      <c r="I9" s="4">
        <f t="shared" si="4"/>
        <v>2.6523411898473634</v>
      </c>
    </row>
    <row r="10" spans="1:9" x14ac:dyDescent="0.25">
      <c r="A10" s="6">
        <f t="shared" si="0"/>
        <v>2020</v>
      </c>
      <c r="B10">
        <v>2.7100000000000009</v>
      </c>
      <c r="C10" s="4">
        <f t="shared" si="5"/>
        <v>3.0000000000000009</v>
      </c>
      <c r="D10" s="4">
        <f t="shared" si="1"/>
        <v>4.7500000000000009</v>
      </c>
      <c r="E10" s="4"/>
      <c r="F10" s="4">
        <v>3.1</v>
      </c>
      <c r="G10" s="4">
        <f t="shared" si="2"/>
        <v>4.5653831522960697</v>
      </c>
      <c r="H10">
        <f t="shared" si="3"/>
        <v>0.34759494008025144</v>
      </c>
      <c r="I10" s="4">
        <f t="shared" si="4"/>
        <v>2.7524050599197487</v>
      </c>
    </row>
    <row r="11" spans="1:9" x14ac:dyDescent="0.25">
      <c r="A11" s="6">
        <f t="shared" si="0"/>
        <v>2021</v>
      </c>
      <c r="B11">
        <v>2.8499999999999996</v>
      </c>
      <c r="C11" s="4">
        <f t="shared" si="5"/>
        <v>3.1399999999999997</v>
      </c>
      <c r="D11" s="4">
        <f t="shared" si="1"/>
        <v>4.8899999999999997</v>
      </c>
      <c r="E11" s="4"/>
      <c r="F11" s="4">
        <v>3.1</v>
      </c>
      <c r="G11" s="4">
        <f t="shared" si="2"/>
        <v>1.6886303884433471</v>
      </c>
      <c r="H11">
        <f t="shared" si="3"/>
        <v>0.22324723614727782</v>
      </c>
      <c r="I11" s="4">
        <f t="shared" si="4"/>
        <v>2.8767527638527222</v>
      </c>
    </row>
    <row r="12" spans="1:9" x14ac:dyDescent="0.25">
      <c r="A12" s="6">
        <f t="shared" si="0"/>
        <v>2022</v>
      </c>
      <c r="B12">
        <v>2.9299999999999997</v>
      </c>
      <c r="C12" s="4">
        <f t="shared" si="5"/>
        <v>3.2199999999999998</v>
      </c>
      <c r="D12" s="4">
        <f t="shared" si="1"/>
        <v>4.97</v>
      </c>
      <c r="E12" s="4"/>
      <c r="F12" s="4">
        <v>1.7729999999999999</v>
      </c>
      <c r="G12" s="4">
        <f t="shared" si="2"/>
        <v>-4.4468125101837508E-4</v>
      </c>
      <c r="H12">
        <f t="shared" si="3"/>
        <v>8.392493030563436E-2</v>
      </c>
      <c r="I12" s="4">
        <f t="shared" si="4"/>
        <v>1.6890750696943655</v>
      </c>
    </row>
    <row r="13" spans="1:9" x14ac:dyDescent="0.25">
      <c r="B13" t="s">
        <v>0</v>
      </c>
    </row>
    <row r="14" spans="1:9" x14ac:dyDescent="0.25">
      <c r="B14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Swap Rates</vt:lpstr>
      <vt:lpstr>Prom Note Net Payments</vt:lpstr>
    </vt:vector>
  </TitlesOfParts>
  <Company>University College Dublin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 Home Desktop</cp:lastModifiedBy>
  <dcterms:created xsi:type="dcterms:W3CDTF">2013-02-10T12:06:08Z</dcterms:created>
  <dcterms:modified xsi:type="dcterms:W3CDTF">2013-02-11T18:37:36Z</dcterms:modified>
</cp:coreProperties>
</file>